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5" windowWidth="18060" windowHeight="9135"/>
  </bookViews>
  <sheets>
    <sheet name="Analiza inżynierska" sheetId="1" r:id="rId1"/>
    <sheet name="Analiza matematyczna" sheetId="6" r:id="rId2"/>
    <sheet name="Koło Mohra - obliczenia" sheetId="2" r:id="rId3"/>
    <sheet name="Koło Mohra - wykres" sheetId="5" r:id="rId4"/>
  </sheets>
  <calcPr calcId="125725"/>
</workbook>
</file>

<file path=xl/calcChain.xml><?xml version="1.0" encoding="utf-8"?>
<calcChain xmlns="http://schemas.openxmlformats.org/spreadsheetml/2006/main">
  <c r="B42" i="6"/>
  <c r="B43" s="1"/>
  <c r="B42" i="1"/>
  <c r="B48" i="6"/>
  <c r="B45"/>
  <c r="B41"/>
  <c r="B40"/>
  <c r="B35"/>
  <c r="B32"/>
  <c r="B27"/>
  <c r="B29" s="1"/>
  <c r="B25"/>
  <c r="B24"/>
  <c r="B19"/>
  <c r="B16"/>
  <c r="D14"/>
  <c r="B14"/>
  <c r="B12"/>
  <c r="B11"/>
  <c r="B1" i="2"/>
  <c r="B2" s="1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2"/>
  <c r="B48" i="1"/>
  <c r="B45"/>
  <c r="B43"/>
  <c r="B41"/>
  <c r="B40"/>
  <c r="B35"/>
  <c r="B32"/>
  <c r="B27"/>
  <c r="B30" s="1"/>
  <c r="B19"/>
  <c r="B25"/>
  <c r="B24"/>
  <c r="B14"/>
  <c r="D14"/>
  <c r="B16"/>
  <c r="B12"/>
  <c r="B11"/>
  <c r="B46" i="6" l="1"/>
  <c r="D45" s="1"/>
  <c r="B20"/>
  <c r="D19" s="1"/>
  <c r="B49" i="1"/>
  <c r="B17" i="6"/>
  <c r="D16" s="1"/>
  <c r="B30"/>
  <c r="B33" s="1"/>
  <c r="D32" s="1"/>
  <c r="B49"/>
  <c r="D48" s="1"/>
  <c r="B4" i="2"/>
  <c r="D48" i="1"/>
  <c r="B3" i="2"/>
  <c r="D2" s="1"/>
  <c r="E2" s="1"/>
  <c r="B20" i="1"/>
  <c r="D19" s="1"/>
  <c r="B29"/>
  <c r="B46"/>
  <c r="D45" s="1"/>
  <c r="B17"/>
  <c r="D16" s="1"/>
  <c r="B36" i="6" l="1"/>
  <c r="D35" s="1"/>
  <c r="F2" i="2"/>
  <c r="B5"/>
  <c r="D3" s="1"/>
  <c r="B36" i="1"/>
  <c r="D35" s="1"/>
  <c r="B33"/>
  <c r="D32" s="1"/>
  <c r="D4" i="2" l="1"/>
  <c r="E3"/>
  <c r="I53" s="1"/>
  <c r="F3"/>
  <c r="D5" l="1"/>
  <c r="F4"/>
  <c r="E4"/>
  <c r="I54" s="1"/>
  <c r="D6" l="1"/>
  <c r="F5"/>
  <c r="E5"/>
  <c r="I55" s="1"/>
  <c r="D7" l="1"/>
  <c r="E6"/>
  <c r="I56" s="1"/>
  <c r="F6"/>
  <c r="D8" l="1"/>
  <c r="E7"/>
  <c r="I57" s="1"/>
  <c r="F7"/>
  <c r="D9" l="1"/>
  <c r="F8"/>
  <c r="E8"/>
  <c r="I58" s="1"/>
  <c r="D10" l="1"/>
  <c r="F9"/>
  <c r="E9"/>
  <c r="I59" s="1"/>
  <c r="D11" l="1"/>
  <c r="E10"/>
  <c r="I60" s="1"/>
  <c r="F10"/>
  <c r="D12" l="1"/>
  <c r="E11"/>
  <c r="I61" s="1"/>
  <c r="F11"/>
  <c r="D13" l="1"/>
  <c r="F12"/>
  <c r="E12"/>
  <c r="I62" s="1"/>
  <c r="D14" l="1"/>
  <c r="F13"/>
  <c r="E13"/>
  <c r="I63" s="1"/>
  <c r="D15" l="1"/>
  <c r="E14"/>
  <c r="I64" s="1"/>
  <c r="F14"/>
  <c r="D16" l="1"/>
  <c r="E15"/>
  <c r="I65" s="1"/>
  <c r="F15"/>
  <c r="D17" l="1"/>
  <c r="F16"/>
  <c r="E16"/>
  <c r="I66" s="1"/>
  <c r="D18" l="1"/>
  <c r="F17"/>
  <c r="E17"/>
  <c r="I67" s="1"/>
  <c r="D19" l="1"/>
  <c r="E18"/>
  <c r="I68" s="1"/>
  <c r="F18"/>
  <c r="D20" l="1"/>
  <c r="E19"/>
  <c r="I69" s="1"/>
  <c r="F19"/>
  <c r="D21" l="1"/>
  <c r="F20"/>
  <c r="E20"/>
  <c r="I70" s="1"/>
  <c r="D22" l="1"/>
  <c r="F21"/>
  <c r="E21"/>
  <c r="I71" s="1"/>
  <c r="D23" l="1"/>
  <c r="E22"/>
  <c r="I72" s="1"/>
  <c r="F22"/>
  <c r="D24" l="1"/>
  <c r="E23"/>
  <c r="I73" s="1"/>
  <c r="F23"/>
  <c r="D25" l="1"/>
  <c r="F24"/>
  <c r="E24"/>
  <c r="I74" s="1"/>
  <c r="D26" l="1"/>
  <c r="F25"/>
  <c r="E25"/>
  <c r="I75" s="1"/>
  <c r="D27" l="1"/>
  <c r="E26"/>
  <c r="I76" s="1"/>
  <c r="F26"/>
  <c r="D28" l="1"/>
  <c r="E27"/>
  <c r="I77" s="1"/>
  <c r="F27"/>
  <c r="D29" l="1"/>
  <c r="F28"/>
  <c r="E28"/>
  <c r="I78" s="1"/>
  <c r="D30" l="1"/>
  <c r="F29"/>
  <c r="E29"/>
  <c r="I79" s="1"/>
  <c r="D31" l="1"/>
  <c r="E30"/>
  <c r="I80" s="1"/>
  <c r="F30"/>
  <c r="D32" l="1"/>
  <c r="E31"/>
  <c r="I81" s="1"/>
  <c r="F31"/>
  <c r="D33" l="1"/>
  <c r="F32"/>
  <c r="E32"/>
  <c r="I82" s="1"/>
  <c r="D34" l="1"/>
  <c r="F33"/>
  <c r="E33"/>
  <c r="I83" s="1"/>
  <c r="D35" l="1"/>
  <c r="E34"/>
  <c r="I84" s="1"/>
  <c r="F34"/>
  <c r="D36" l="1"/>
  <c r="E35"/>
  <c r="I85" s="1"/>
  <c r="F35"/>
  <c r="D37" l="1"/>
  <c r="F36"/>
  <c r="E36"/>
  <c r="I86" s="1"/>
  <c r="D38" l="1"/>
  <c r="F37"/>
  <c r="E37"/>
  <c r="I87" s="1"/>
  <c r="D39" l="1"/>
  <c r="E38"/>
  <c r="I88" s="1"/>
  <c r="F38"/>
  <c r="D40" l="1"/>
  <c r="E39"/>
  <c r="I89" s="1"/>
  <c r="F39"/>
  <c r="D41" l="1"/>
  <c r="F40"/>
  <c r="E40"/>
  <c r="I90" s="1"/>
  <c r="D42" l="1"/>
  <c r="F41"/>
  <c r="E41"/>
  <c r="I91" s="1"/>
  <c r="D43" l="1"/>
  <c r="E42"/>
  <c r="I92" s="1"/>
  <c r="F42"/>
  <c r="D44" l="1"/>
  <c r="E43"/>
  <c r="I93" s="1"/>
  <c r="F43"/>
  <c r="D45" l="1"/>
  <c r="F44"/>
  <c r="E44"/>
  <c r="I94" s="1"/>
  <c r="D46" l="1"/>
  <c r="F45"/>
  <c r="E45"/>
  <c r="I95" s="1"/>
  <c r="D47" l="1"/>
  <c r="E46"/>
  <c r="I96" s="1"/>
  <c r="F46"/>
  <c r="D48" l="1"/>
  <c r="E47"/>
  <c r="I97" s="1"/>
  <c r="F47"/>
  <c r="D49" l="1"/>
  <c r="F48"/>
  <c r="E48"/>
  <c r="I98" s="1"/>
  <c r="D50" l="1"/>
  <c r="F49"/>
  <c r="E49"/>
  <c r="I99" s="1"/>
  <c r="D51" l="1"/>
  <c r="E50"/>
  <c r="I100" s="1"/>
  <c r="F50"/>
  <c r="D52" l="1"/>
  <c r="E51"/>
  <c r="I101" s="1"/>
  <c r="F51"/>
  <c r="D53" l="1"/>
  <c r="F52"/>
  <c r="I2" s="1"/>
  <c r="E52"/>
  <c r="I102" s="1"/>
  <c r="D54" l="1"/>
  <c r="F53"/>
  <c r="I3" s="1"/>
  <c r="E53"/>
  <c r="D55" l="1"/>
  <c r="E54"/>
  <c r="F54"/>
  <c r="I4" s="1"/>
  <c r="D56" l="1"/>
  <c r="E55"/>
  <c r="F55"/>
  <c r="I5" s="1"/>
  <c r="D57" l="1"/>
  <c r="F56"/>
  <c r="I6" s="1"/>
  <c r="E56"/>
  <c r="D58" l="1"/>
  <c r="F57"/>
  <c r="I7" s="1"/>
  <c r="E57"/>
  <c r="D59" l="1"/>
  <c r="E58"/>
  <c r="F58"/>
  <c r="I8" s="1"/>
  <c r="D60" l="1"/>
  <c r="E59"/>
  <c r="F59"/>
  <c r="I9" s="1"/>
  <c r="D61" l="1"/>
  <c r="F60"/>
  <c r="I10" s="1"/>
  <c r="E60"/>
  <c r="D62" l="1"/>
  <c r="F61"/>
  <c r="I11" s="1"/>
  <c r="E61"/>
  <c r="D63" l="1"/>
  <c r="E62"/>
  <c r="F62"/>
  <c r="I12" s="1"/>
  <c r="D64" l="1"/>
  <c r="E63"/>
  <c r="F63"/>
  <c r="I13" s="1"/>
  <c r="D65" l="1"/>
  <c r="F64"/>
  <c r="I14" s="1"/>
  <c r="E64"/>
  <c r="D66" l="1"/>
  <c r="F65"/>
  <c r="I15" s="1"/>
  <c r="E65"/>
  <c r="D67" l="1"/>
  <c r="E66"/>
  <c r="F66"/>
  <c r="I16" s="1"/>
  <c r="D68" l="1"/>
  <c r="E67"/>
  <c r="F67"/>
  <c r="I17" s="1"/>
  <c r="D69" l="1"/>
  <c r="F68"/>
  <c r="I18" s="1"/>
  <c r="E68"/>
  <c r="D70" l="1"/>
  <c r="F69"/>
  <c r="I19" s="1"/>
  <c r="E69"/>
  <c r="D71" l="1"/>
  <c r="E70"/>
  <c r="F70"/>
  <c r="I20" s="1"/>
  <c r="D72" l="1"/>
  <c r="E71"/>
  <c r="F71"/>
  <c r="I21" s="1"/>
  <c r="D73" l="1"/>
  <c r="F72"/>
  <c r="I22" s="1"/>
  <c r="E72"/>
  <c r="D74" l="1"/>
  <c r="F73"/>
  <c r="I23" s="1"/>
  <c r="E73"/>
  <c r="D75" l="1"/>
  <c r="E74"/>
  <c r="F74"/>
  <c r="I24" s="1"/>
  <c r="D76" l="1"/>
  <c r="E75"/>
  <c r="F75"/>
  <c r="I25" s="1"/>
  <c r="D77" l="1"/>
  <c r="F76"/>
  <c r="I26" s="1"/>
  <c r="E76"/>
  <c r="D78" l="1"/>
  <c r="F77"/>
  <c r="I27" s="1"/>
  <c r="E77"/>
  <c r="D79" l="1"/>
  <c r="E78"/>
  <c r="F78"/>
  <c r="I28" s="1"/>
  <c r="D80" l="1"/>
  <c r="E79"/>
  <c r="F79"/>
  <c r="I29" s="1"/>
  <c r="D81" l="1"/>
  <c r="F80"/>
  <c r="I30" s="1"/>
  <c r="E80"/>
  <c r="D82" l="1"/>
  <c r="F81"/>
  <c r="I31" s="1"/>
  <c r="E81"/>
  <c r="D83" l="1"/>
  <c r="E82"/>
  <c r="F82"/>
  <c r="I32" s="1"/>
  <c r="D84" l="1"/>
  <c r="E83"/>
  <c r="F83"/>
  <c r="I33" s="1"/>
  <c r="D85" l="1"/>
  <c r="F84"/>
  <c r="I34" s="1"/>
  <c r="E84"/>
  <c r="D86" l="1"/>
  <c r="F85"/>
  <c r="I35" s="1"/>
  <c r="E85"/>
  <c r="D87" l="1"/>
  <c r="E86"/>
  <c r="F86"/>
  <c r="I36" s="1"/>
  <c r="D88" l="1"/>
  <c r="E87"/>
  <c r="F87"/>
  <c r="I37" s="1"/>
  <c r="D89" l="1"/>
  <c r="F88"/>
  <c r="I38" s="1"/>
  <c r="E88"/>
  <c r="D90" l="1"/>
  <c r="F89"/>
  <c r="I39" s="1"/>
  <c r="E89"/>
  <c r="D91" l="1"/>
  <c r="E90"/>
  <c r="F90"/>
  <c r="I40" s="1"/>
  <c r="D92" l="1"/>
  <c r="E91"/>
  <c r="F91"/>
  <c r="I41" s="1"/>
  <c r="D93" l="1"/>
  <c r="F92"/>
  <c r="I42" s="1"/>
  <c r="E92"/>
  <c r="D94" l="1"/>
  <c r="F93"/>
  <c r="I43" s="1"/>
  <c r="E93"/>
  <c r="D95" l="1"/>
  <c r="E94"/>
  <c r="F94"/>
  <c r="I44" s="1"/>
  <c r="D96" l="1"/>
  <c r="E95"/>
  <c r="F95"/>
  <c r="I45" s="1"/>
  <c r="D97" l="1"/>
  <c r="F96"/>
  <c r="I46" s="1"/>
  <c r="E96"/>
  <c r="D98" l="1"/>
  <c r="F97"/>
  <c r="I47" s="1"/>
  <c r="E97"/>
  <c r="D99" l="1"/>
  <c r="E98"/>
  <c r="F98"/>
  <c r="I48" s="1"/>
  <c r="D100" l="1"/>
  <c r="E99"/>
  <c r="F99"/>
  <c r="I49" s="1"/>
  <c r="D101" l="1"/>
  <c r="F100"/>
  <c r="I50" s="1"/>
  <c r="E100"/>
  <c r="D102" l="1"/>
  <c r="F101"/>
  <c r="I51" s="1"/>
  <c r="E101"/>
  <c r="E102" l="1"/>
  <c r="F102"/>
  <c r="I52" s="1"/>
</calcChain>
</file>

<file path=xl/sharedStrings.xml><?xml version="1.0" encoding="utf-8"?>
<sst xmlns="http://schemas.openxmlformats.org/spreadsheetml/2006/main" count="137" uniqueCount="48">
  <si>
    <t>Analiza płaskiego stanu naprężenia - wersja inżynierska</t>
  </si>
  <si>
    <t>[MPa]</t>
  </si>
  <si>
    <r>
      <t>[</t>
    </r>
    <r>
      <rPr>
        <sz val="11"/>
        <color theme="1"/>
        <rFont val="Czcionka tekstu podstawowego"/>
        <charset val="238"/>
      </rPr>
      <t>◦</t>
    </r>
    <r>
      <rPr>
        <sz val="11"/>
        <color theme="1"/>
        <rFont val="Czcionka tekstu podstawowego"/>
        <family val="2"/>
        <charset val="238"/>
      </rPr>
      <t>]</t>
    </r>
  </si>
  <si>
    <t>znakowanie matematyczne=inżynierskie</t>
  </si>
  <si>
    <t>Wyniki obliczeń - naprężenia główne</t>
  </si>
  <si>
    <r>
      <t>σ</t>
    </r>
    <r>
      <rPr>
        <vertAlign val="subscript"/>
        <sz val="11"/>
        <color theme="1"/>
        <rFont val="Czcionka tekstu podstawowego"/>
        <charset val="238"/>
      </rPr>
      <t>1</t>
    </r>
    <r>
      <rPr>
        <sz val="11"/>
        <color theme="1"/>
        <rFont val="Czcionka tekstu podstawowego"/>
        <family val="2"/>
        <charset val="238"/>
      </rPr>
      <t>=</t>
    </r>
  </si>
  <si>
    <r>
      <t>σ</t>
    </r>
    <r>
      <rPr>
        <vertAlign val="subscript"/>
        <sz val="11"/>
        <color theme="1"/>
        <rFont val="Czcionka tekstu podstawowego"/>
        <charset val="238"/>
      </rPr>
      <t>2</t>
    </r>
    <r>
      <rPr>
        <sz val="11"/>
        <color theme="1"/>
        <rFont val="Czcionka tekstu podstawowego"/>
        <family val="2"/>
        <charset val="238"/>
      </rPr>
      <t>=</t>
    </r>
  </si>
  <si>
    <r>
      <t>σ</t>
    </r>
    <r>
      <rPr>
        <vertAlign val="subscript"/>
        <sz val="11"/>
        <color theme="1"/>
        <rFont val="Czcionka tekstu podstawowego"/>
        <charset val="238"/>
      </rPr>
      <t>x</t>
    </r>
    <r>
      <rPr>
        <sz val="11"/>
        <color theme="1"/>
        <rFont val="Czcionka tekstu podstawowego"/>
        <family val="2"/>
        <charset val="238"/>
      </rPr>
      <t>+σ</t>
    </r>
    <r>
      <rPr>
        <vertAlign val="subscript"/>
        <sz val="11"/>
        <color theme="1"/>
        <rFont val="Czcionka tekstu podstawowego"/>
        <charset val="238"/>
      </rPr>
      <t>y</t>
    </r>
    <r>
      <rPr>
        <sz val="11"/>
        <color theme="1"/>
        <rFont val="Czcionka tekstu podstawowego"/>
        <charset val="238"/>
      </rPr>
      <t>=</t>
    </r>
  </si>
  <si>
    <r>
      <t>σ</t>
    </r>
    <r>
      <rPr>
        <vertAlign val="subscript"/>
        <sz val="11"/>
        <color theme="1"/>
        <rFont val="Czcionka tekstu podstawowego"/>
        <charset val="238"/>
      </rPr>
      <t>1</t>
    </r>
    <r>
      <rPr>
        <sz val="11"/>
        <color theme="1"/>
        <rFont val="Czcionka tekstu podstawowego"/>
        <family val="2"/>
        <charset val="238"/>
      </rPr>
      <t>+σ</t>
    </r>
    <r>
      <rPr>
        <vertAlign val="subscript"/>
        <sz val="11"/>
        <color theme="1"/>
        <rFont val="Czcionka tekstu podstawowego"/>
        <charset val="238"/>
      </rPr>
      <t>2</t>
    </r>
    <r>
      <rPr>
        <sz val="11"/>
        <color theme="1"/>
        <rFont val="Czcionka tekstu podstawowego"/>
        <family val="2"/>
        <charset val="238"/>
      </rPr>
      <t>=</t>
    </r>
  </si>
  <si>
    <t>Wyniki obliczeń - ekstremalne naprężenia styczne</t>
  </si>
  <si>
    <r>
      <t>τ</t>
    </r>
    <r>
      <rPr>
        <vertAlign val="subscript"/>
        <sz val="11"/>
        <color theme="1"/>
        <rFont val="Czcionka tekstu podstawowego"/>
        <charset val="238"/>
      </rPr>
      <t>max</t>
    </r>
    <r>
      <rPr>
        <sz val="11"/>
        <color theme="1"/>
        <rFont val="Czcionka tekstu podstawowego"/>
        <family val="2"/>
        <charset val="238"/>
      </rPr>
      <t>=</t>
    </r>
  </si>
  <si>
    <r>
      <t>τ</t>
    </r>
    <r>
      <rPr>
        <vertAlign val="subscript"/>
        <sz val="11"/>
        <color theme="1"/>
        <rFont val="Czcionka tekstu podstawowego"/>
        <charset val="238"/>
      </rPr>
      <t>min</t>
    </r>
    <r>
      <rPr>
        <sz val="11"/>
        <color theme="1"/>
        <rFont val="Czcionka tekstu podstawowego"/>
        <family val="2"/>
        <charset val="238"/>
      </rPr>
      <t>=</t>
    </r>
  </si>
  <si>
    <r>
      <t>α</t>
    </r>
    <r>
      <rPr>
        <vertAlign val="subscript"/>
        <sz val="11"/>
        <color theme="1"/>
        <rFont val="Czcionka tekstu podstawowego"/>
        <charset val="238"/>
      </rPr>
      <t>τ</t>
    </r>
    <r>
      <rPr>
        <sz val="11"/>
        <color theme="1"/>
        <rFont val="Czcionka tekstu podstawowego"/>
        <charset val="238"/>
      </rPr>
      <t>=</t>
    </r>
  </si>
  <si>
    <r>
      <t>α</t>
    </r>
    <r>
      <rPr>
        <vertAlign val="subscript"/>
        <sz val="11"/>
        <color theme="1"/>
        <rFont val="Czcionka tekstu podstawowego"/>
        <charset val="238"/>
      </rPr>
      <t>gł</t>
    </r>
    <r>
      <rPr>
        <sz val="11"/>
        <color theme="1"/>
        <rFont val="Czcionka tekstu podstawowego"/>
        <charset val="238"/>
      </rPr>
      <t>=</t>
    </r>
  </si>
  <si>
    <r>
      <t>σ</t>
    </r>
    <r>
      <rPr>
        <vertAlign val="subscript"/>
        <sz val="11"/>
        <color theme="1"/>
        <rFont val="Czcionka tekstu podstawowego"/>
        <charset val="238"/>
      </rPr>
      <t>xτ</t>
    </r>
    <r>
      <rPr>
        <sz val="11"/>
        <color theme="1"/>
        <rFont val="Czcionka tekstu podstawowego"/>
        <family val="2"/>
        <charset val="238"/>
      </rPr>
      <t>=</t>
    </r>
  </si>
  <si>
    <r>
      <t>σ</t>
    </r>
    <r>
      <rPr>
        <vertAlign val="subscript"/>
        <sz val="11"/>
        <color theme="1"/>
        <rFont val="Czcionka tekstu podstawowego"/>
        <charset val="238"/>
      </rPr>
      <t>yτ</t>
    </r>
    <r>
      <rPr>
        <sz val="11"/>
        <color theme="1"/>
        <rFont val="Czcionka tekstu podstawowego"/>
        <family val="2"/>
        <charset val="238"/>
      </rPr>
      <t>=</t>
    </r>
  </si>
  <si>
    <r>
      <t>σ</t>
    </r>
    <r>
      <rPr>
        <vertAlign val="subscript"/>
        <sz val="11"/>
        <color theme="1"/>
        <rFont val="Czcionka tekstu podstawowego"/>
        <charset val="238"/>
      </rPr>
      <t>x</t>
    </r>
    <r>
      <rPr>
        <sz val="11"/>
        <color theme="1"/>
        <rFont val="Dauphin"/>
        <family val="1"/>
      </rPr>
      <t>·</t>
    </r>
    <r>
      <rPr>
        <sz val="11"/>
        <color theme="1"/>
        <rFont val="Czcionka tekstu podstawowego"/>
        <family val="2"/>
        <charset val="238"/>
      </rPr>
      <t>σ</t>
    </r>
    <r>
      <rPr>
        <vertAlign val="subscript"/>
        <sz val="11"/>
        <color theme="1"/>
        <rFont val="Czcionka tekstu podstawowego"/>
        <charset val="238"/>
      </rPr>
      <t>y</t>
    </r>
    <r>
      <rPr>
        <sz val="11"/>
        <color theme="1"/>
        <rFont val="Czcionka tekstu podstawowego"/>
        <charset val="238"/>
      </rPr>
      <t>-τ</t>
    </r>
    <r>
      <rPr>
        <vertAlign val="superscript"/>
        <sz val="11"/>
        <color theme="1"/>
        <rFont val="Czcionka tekstu podstawowego"/>
        <charset val="238"/>
      </rPr>
      <t>2</t>
    </r>
    <r>
      <rPr>
        <vertAlign val="subscript"/>
        <sz val="11"/>
        <color theme="1"/>
        <rFont val="Czcionka tekstu podstawowego"/>
        <charset val="238"/>
      </rPr>
      <t>yx</t>
    </r>
    <r>
      <rPr>
        <sz val="11"/>
        <color theme="1"/>
        <rFont val="Czcionka tekstu podstawowego"/>
        <charset val="238"/>
      </rPr>
      <t>=</t>
    </r>
  </si>
  <si>
    <r>
      <t>σ</t>
    </r>
    <r>
      <rPr>
        <vertAlign val="subscript"/>
        <sz val="11"/>
        <color theme="1"/>
        <rFont val="Czcionka tekstu podstawowego"/>
        <charset val="238"/>
      </rPr>
      <t>1</t>
    </r>
    <r>
      <rPr>
        <sz val="11"/>
        <color theme="1"/>
        <rFont val="Dauphin"/>
        <family val="1"/>
      </rPr>
      <t>·</t>
    </r>
    <r>
      <rPr>
        <sz val="11"/>
        <color theme="1"/>
        <rFont val="Czcionka tekstu podstawowego"/>
        <family val="2"/>
        <charset val="238"/>
      </rPr>
      <t>σ</t>
    </r>
    <r>
      <rPr>
        <vertAlign val="subscript"/>
        <sz val="11"/>
        <color theme="1"/>
        <rFont val="Czcionka tekstu podstawowego"/>
        <charset val="238"/>
      </rPr>
      <t>2</t>
    </r>
    <r>
      <rPr>
        <sz val="11"/>
        <color theme="1"/>
        <rFont val="Czcionka tekstu podstawowego"/>
        <family val="2"/>
        <charset val="238"/>
      </rPr>
      <t>=</t>
    </r>
  </si>
  <si>
    <r>
      <t>σ</t>
    </r>
    <r>
      <rPr>
        <vertAlign val="subscript"/>
        <sz val="11"/>
        <color theme="1"/>
        <rFont val="Czcionka tekstu podstawowego"/>
        <charset val="238"/>
      </rPr>
      <t>xτ</t>
    </r>
    <r>
      <rPr>
        <sz val="11"/>
        <color theme="1"/>
        <rFont val="Czcionka tekstu podstawowego"/>
        <family val="2"/>
        <charset val="238"/>
      </rPr>
      <t>+σ</t>
    </r>
    <r>
      <rPr>
        <vertAlign val="subscript"/>
        <sz val="11"/>
        <color theme="1"/>
        <rFont val="Czcionka tekstu podstawowego"/>
        <charset val="238"/>
      </rPr>
      <t>yτ</t>
    </r>
    <r>
      <rPr>
        <sz val="11"/>
        <color theme="1"/>
        <rFont val="Czcionka tekstu podstawowego"/>
        <family val="2"/>
        <charset val="238"/>
      </rPr>
      <t>=</t>
    </r>
  </si>
  <si>
    <r>
      <t>σ</t>
    </r>
    <r>
      <rPr>
        <vertAlign val="subscript"/>
        <sz val="11"/>
        <color theme="1"/>
        <rFont val="Czcionka tekstu podstawowego"/>
        <charset val="238"/>
      </rPr>
      <t>xτ</t>
    </r>
    <r>
      <rPr>
        <sz val="11"/>
        <color theme="1"/>
        <rFont val="Dauphin"/>
        <family val="1"/>
      </rPr>
      <t>·</t>
    </r>
    <r>
      <rPr>
        <sz val="11"/>
        <color theme="1"/>
        <rFont val="Czcionka tekstu podstawowego"/>
        <family val="2"/>
        <charset val="238"/>
      </rPr>
      <t>σ</t>
    </r>
    <r>
      <rPr>
        <vertAlign val="subscript"/>
        <sz val="11"/>
        <color theme="1"/>
        <rFont val="Czcionka tekstu podstawowego"/>
        <charset val="238"/>
      </rPr>
      <t>yτ</t>
    </r>
    <r>
      <rPr>
        <sz val="11"/>
        <color theme="1"/>
        <rFont val="Czcionka tekstu podstawowego"/>
        <charset val="238"/>
      </rPr>
      <t>-τ</t>
    </r>
    <r>
      <rPr>
        <vertAlign val="superscript"/>
        <sz val="11"/>
        <color theme="1"/>
        <rFont val="Czcionka tekstu podstawowego"/>
        <charset val="238"/>
      </rPr>
      <t>2</t>
    </r>
    <r>
      <rPr>
        <sz val="11"/>
        <color theme="1"/>
        <rFont val="Czcionka tekstu podstawowego"/>
        <family val="2"/>
        <charset val="238"/>
      </rPr>
      <t>=</t>
    </r>
  </si>
  <si>
    <t>Wyniki obliczeń - obrót</t>
  </si>
  <si>
    <r>
      <t>σ</t>
    </r>
    <r>
      <rPr>
        <vertAlign val="subscript"/>
        <sz val="11"/>
        <color theme="1"/>
        <rFont val="Czcionka tekstu podstawowego"/>
        <charset val="238"/>
      </rPr>
      <t>x'</t>
    </r>
    <r>
      <rPr>
        <sz val="11"/>
        <color theme="1"/>
        <rFont val="Czcionka tekstu podstawowego"/>
        <family val="2"/>
        <charset val="238"/>
      </rPr>
      <t>=</t>
    </r>
  </si>
  <si>
    <r>
      <t>σ</t>
    </r>
    <r>
      <rPr>
        <vertAlign val="subscript"/>
        <sz val="11"/>
        <color theme="1"/>
        <rFont val="Czcionka tekstu podstawowego"/>
        <charset val="238"/>
      </rPr>
      <t>y'</t>
    </r>
    <r>
      <rPr>
        <sz val="11"/>
        <color theme="1"/>
        <rFont val="Czcionka tekstu podstawowego"/>
        <family val="2"/>
        <charset val="238"/>
      </rPr>
      <t>=</t>
    </r>
  </si>
  <si>
    <r>
      <t>τ</t>
    </r>
    <r>
      <rPr>
        <vertAlign val="subscript"/>
        <sz val="11"/>
        <color theme="1"/>
        <rFont val="Czcionka tekstu podstawowego"/>
        <charset val="238"/>
      </rPr>
      <t>y'x'</t>
    </r>
    <r>
      <rPr>
        <sz val="11"/>
        <color theme="1"/>
        <rFont val="Czcionka tekstu podstawowego"/>
        <family val="2"/>
        <charset val="238"/>
      </rPr>
      <t>=</t>
    </r>
  </si>
  <si>
    <r>
      <t>τ</t>
    </r>
    <r>
      <rPr>
        <vertAlign val="subscript"/>
        <sz val="11"/>
        <color theme="1"/>
        <rFont val="Czcionka tekstu podstawowego"/>
        <charset val="238"/>
      </rPr>
      <t>x'y'</t>
    </r>
    <r>
      <rPr>
        <sz val="11"/>
        <color theme="1"/>
        <rFont val="Czcionka tekstu podstawowego"/>
        <family val="2"/>
        <charset val="238"/>
      </rPr>
      <t>=-τ</t>
    </r>
    <r>
      <rPr>
        <vertAlign val="subscript"/>
        <sz val="11"/>
        <color theme="1"/>
        <rFont val="Czcionka tekstu podstawowego"/>
        <charset val="238"/>
      </rPr>
      <t>y'x'</t>
    </r>
    <r>
      <rPr>
        <sz val="11"/>
        <color theme="1"/>
        <rFont val="Czcionka tekstu podstawowego"/>
        <family val="2"/>
        <charset val="238"/>
      </rPr>
      <t>=</t>
    </r>
  </si>
  <si>
    <r>
      <t>σ</t>
    </r>
    <r>
      <rPr>
        <vertAlign val="subscript"/>
        <sz val="11"/>
        <color theme="1"/>
        <rFont val="Czcionka tekstu podstawowego"/>
        <charset val="238"/>
      </rPr>
      <t>x'</t>
    </r>
    <r>
      <rPr>
        <sz val="11"/>
        <color theme="1"/>
        <rFont val="Czcionka tekstu podstawowego"/>
        <family val="2"/>
        <charset val="238"/>
      </rPr>
      <t>+σ</t>
    </r>
    <r>
      <rPr>
        <vertAlign val="subscript"/>
        <sz val="11"/>
        <color theme="1"/>
        <rFont val="Czcionka tekstu podstawowego"/>
        <charset val="238"/>
      </rPr>
      <t>y'</t>
    </r>
    <r>
      <rPr>
        <sz val="11"/>
        <color theme="1"/>
        <rFont val="Czcionka tekstu podstawowego"/>
        <family val="2"/>
        <charset val="238"/>
      </rPr>
      <t>=</t>
    </r>
  </si>
  <si>
    <r>
      <t>σ</t>
    </r>
    <r>
      <rPr>
        <vertAlign val="subscript"/>
        <sz val="11"/>
        <color theme="1"/>
        <rFont val="Czcionka tekstu podstawowego"/>
        <charset val="238"/>
      </rPr>
      <t>x'</t>
    </r>
    <r>
      <rPr>
        <sz val="11"/>
        <color theme="1"/>
        <rFont val="Dauphin"/>
        <family val="1"/>
      </rPr>
      <t>·</t>
    </r>
    <r>
      <rPr>
        <sz val="11"/>
        <color theme="1"/>
        <rFont val="Czcionka tekstu podstawowego"/>
        <family val="2"/>
        <charset val="238"/>
      </rPr>
      <t>σ</t>
    </r>
    <r>
      <rPr>
        <vertAlign val="subscript"/>
        <sz val="11"/>
        <color theme="1"/>
        <rFont val="Czcionka tekstu podstawowego"/>
        <charset val="238"/>
      </rPr>
      <t>y'</t>
    </r>
    <r>
      <rPr>
        <sz val="11"/>
        <color theme="1"/>
        <rFont val="Czcionka tekstu podstawowego"/>
        <charset val="238"/>
      </rPr>
      <t>-τ</t>
    </r>
    <r>
      <rPr>
        <vertAlign val="superscript"/>
        <sz val="11"/>
        <color theme="1"/>
        <rFont val="Czcionka tekstu podstawowego"/>
        <charset val="238"/>
      </rPr>
      <t>2</t>
    </r>
    <r>
      <rPr>
        <vertAlign val="subscript"/>
        <sz val="11"/>
        <color theme="1"/>
        <rFont val="Czcionka tekstu podstawowego"/>
        <charset val="238"/>
      </rPr>
      <t>x'y'</t>
    </r>
    <r>
      <rPr>
        <sz val="11"/>
        <color theme="1"/>
        <rFont val="Czcionka tekstu podstawowego"/>
        <family val="2"/>
        <charset val="238"/>
      </rPr>
      <t>=</t>
    </r>
  </si>
  <si>
    <t>środek=</t>
  </si>
  <si>
    <t>promień=</t>
  </si>
  <si>
    <t>xmin=</t>
  </si>
  <si>
    <t>xmax=</t>
  </si>
  <si>
    <t>przyrost x=</t>
  </si>
  <si>
    <t>y górne</t>
  </si>
  <si>
    <t>y dolne</t>
  </si>
  <si>
    <t>x</t>
  </si>
  <si>
    <t>lp.</t>
  </si>
  <si>
    <t>(x-a)^2+(y-b)^2=r^2</t>
  </si>
  <si>
    <t>(x-a)^2+y^2=r^2</t>
  </si>
  <si>
    <t>y^2=r^2-(x-a)^2</t>
  </si>
  <si>
    <t>nowe x</t>
  </si>
  <si>
    <t>nowe y (x)</t>
  </si>
  <si>
    <t>y do nowe y</t>
  </si>
  <si>
    <r>
      <t>Podaj σ</t>
    </r>
    <r>
      <rPr>
        <vertAlign val="subscript"/>
        <sz val="11"/>
        <color theme="1"/>
        <rFont val="Czcionka tekstu podstawowego"/>
        <charset val="238"/>
      </rPr>
      <t>x</t>
    </r>
    <r>
      <rPr>
        <sz val="11"/>
        <color theme="1"/>
        <rFont val="Czcionka tekstu podstawowego"/>
        <family val="2"/>
        <charset val="238"/>
      </rPr>
      <t>=</t>
    </r>
  </si>
  <si>
    <r>
      <t>Podaj σ</t>
    </r>
    <r>
      <rPr>
        <vertAlign val="subscript"/>
        <sz val="11"/>
        <color theme="1"/>
        <rFont val="Czcionka tekstu podstawowego"/>
        <charset val="238"/>
      </rPr>
      <t>y</t>
    </r>
    <r>
      <rPr>
        <sz val="11"/>
        <color theme="1"/>
        <rFont val="Czcionka tekstu podstawowego"/>
        <family val="2"/>
        <charset val="238"/>
      </rPr>
      <t>=</t>
    </r>
  </si>
  <si>
    <r>
      <t>Podaj τ</t>
    </r>
    <r>
      <rPr>
        <vertAlign val="subscript"/>
        <sz val="11"/>
        <color theme="1"/>
        <rFont val="Czcionka tekstu podstawowego"/>
        <charset val="238"/>
      </rPr>
      <t>yx</t>
    </r>
    <r>
      <rPr>
        <sz val="11"/>
        <color theme="1"/>
        <rFont val="Czcionka tekstu podstawowego"/>
        <family val="2"/>
        <charset val="238"/>
      </rPr>
      <t>=</t>
    </r>
  </si>
  <si>
    <t>Podaj α=</t>
  </si>
  <si>
    <t>Analiza płaskiego stanu naprężenia - wersja matematyczna</t>
  </si>
  <si>
    <r>
      <t>τ</t>
    </r>
    <r>
      <rPr>
        <vertAlign val="subscript"/>
        <sz val="11"/>
        <color theme="1"/>
        <rFont val="Czcionka tekstu podstawowego"/>
        <charset val="238"/>
      </rPr>
      <t>x'y'</t>
    </r>
    <r>
      <rPr>
        <sz val="11"/>
        <color theme="1"/>
        <rFont val="Czcionka tekstu podstawowego"/>
        <family val="2"/>
        <charset val="238"/>
      </rPr>
      <t>=τ</t>
    </r>
    <r>
      <rPr>
        <vertAlign val="subscript"/>
        <sz val="11"/>
        <color theme="1"/>
        <rFont val="Czcionka tekstu podstawowego"/>
        <charset val="238"/>
      </rPr>
      <t>y'x'</t>
    </r>
    <r>
      <rPr>
        <sz val="11"/>
        <color theme="1"/>
        <rFont val="Czcionka tekstu podstawowego"/>
        <family val="2"/>
        <charset val="238"/>
      </rPr>
      <t>=</t>
    </r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</si>
</sst>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vertAlign val="subscript"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1"/>
      <color theme="1"/>
      <name val="Dauphin"/>
      <family val="1"/>
    </font>
    <font>
      <vertAlign val="superscript"/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right"/>
    </xf>
    <xf numFmtId="2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/>
    <xf numFmtId="0" fontId="1" fillId="3" borderId="1" xfId="0" applyFont="1" applyFill="1" applyBorder="1" applyAlignment="1">
      <alignment horizontal="right"/>
    </xf>
    <xf numFmtId="2" fontId="0" fillId="2" borderId="1" xfId="0" applyNumberFormat="1" applyFill="1" applyBorder="1"/>
    <xf numFmtId="0" fontId="0" fillId="0" borderId="1" xfId="0" applyBorder="1"/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textRotation="90" wrapText="1" shrinkToFi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scatterChart>
        <c:scatterStyle val="smoothMarker"/>
        <c:ser>
          <c:idx val="0"/>
          <c:order val="0"/>
          <c:tx>
            <c:v>górne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trendline>
            <c:trendlineType val="linear"/>
          </c:trendline>
          <c:xVal>
            <c:numRef>
              <c:f>'Koło Mohra - obliczenia'!$D$2:$D$102</c:f>
              <c:numCache>
                <c:formatCode>0.00</c:formatCode>
                <c:ptCount val="101"/>
                <c:pt idx="0">
                  <c:v>-275.80127840328726</c:v>
                </c:pt>
                <c:pt idx="1">
                  <c:v>-272.9852528352215</c:v>
                </c:pt>
                <c:pt idx="2">
                  <c:v>-270.16922726715575</c:v>
                </c:pt>
                <c:pt idx="3">
                  <c:v>-267.35320169908999</c:v>
                </c:pt>
                <c:pt idx="4">
                  <c:v>-264.53717613102424</c:v>
                </c:pt>
                <c:pt idx="5">
                  <c:v>-261.72115056295848</c:v>
                </c:pt>
                <c:pt idx="6">
                  <c:v>-258.90512499489273</c:v>
                </c:pt>
                <c:pt idx="7">
                  <c:v>-256.08909942682698</c:v>
                </c:pt>
                <c:pt idx="8">
                  <c:v>-253.27307385876122</c:v>
                </c:pt>
                <c:pt idx="9">
                  <c:v>-250.45704829069547</c:v>
                </c:pt>
                <c:pt idx="10">
                  <c:v>-247.64102272262971</c:v>
                </c:pt>
                <c:pt idx="11">
                  <c:v>-244.82499715456396</c:v>
                </c:pt>
                <c:pt idx="12">
                  <c:v>-242.00897158649821</c:v>
                </c:pt>
                <c:pt idx="13">
                  <c:v>-239.19294601843245</c:v>
                </c:pt>
                <c:pt idx="14">
                  <c:v>-236.3769204503667</c:v>
                </c:pt>
                <c:pt idx="15">
                  <c:v>-233.56089488230094</c:v>
                </c:pt>
                <c:pt idx="16">
                  <c:v>-230.74486931423519</c:v>
                </c:pt>
                <c:pt idx="17">
                  <c:v>-227.92884374616943</c:v>
                </c:pt>
                <c:pt idx="18">
                  <c:v>-225.11281817810368</c:v>
                </c:pt>
                <c:pt idx="19">
                  <c:v>-222.29679261003793</c:v>
                </c:pt>
                <c:pt idx="20">
                  <c:v>-219.48076704197217</c:v>
                </c:pt>
                <c:pt idx="21">
                  <c:v>-216.66474147390642</c:v>
                </c:pt>
                <c:pt idx="22">
                  <c:v>-213.84871590584066</c:v>
                </c:pt>
                <c:pt idx="23">
                  <c:v>-211.03269033777491</c:v>
                </c:pt>
                <c:pt idx="24">
                  <c:v>-208.21666476970915</c:v>
                </c:pt>
                <c:pt idx="25">
                  <c:v>-205.4006392016434</c:v>
                </c:pt>
                <c:pt idx="26">
                  <c:v>-202.58461363357765</c:v>
                </c:pt>
                <c:pt idx="27">
                  <c:v>-199.76858806551189</c:v>
                </c:pt>
                <c:pt idx="28">
                  <c:v>-196.95256249744614</c:v>
                </c:pt>
                <c:pt idx="29">
                  <c:v>-194.13653692938038</c:v>
                </c:pt>
                <c:pt idx="30">
                  <c:v>-191.32051136131463</c:v>
                </c:pt>
                <c:pt idx="31">
                  <c:v>-188.50448579324888</c:v>
                </c:pt>
                <c:pt idx="32">
                  <c:v>-185.68846022518312</c:v>
                </c:pt>
                <c:pt idx="33">
                  <c:v>-182.87243465711737</c:v>
                </c:pt>
                <c:pt idx="34">
                  <c:v>-180.05640908905161</c:v>
                </c:pt>
                <c:pt idx="35">
                  <c:v>-177.24038352098586</c:v>
                </c:pt>
                <c:pt idx="36">
                  <c:v>-174.4243579529201</c:v>
                </c:pt>
                <c:pt idx="37">
                  <c:v>-171.60833238485435</c:v>
                </c:pt>
                <c:pt idx="38">
                  <c:v>-168.7923068167886</c:v>
                </c:pt>
                <c:pt idx="39">
                  <c:v>-165.97628124872284</c:v>
                </c:pt>
                <c:pt idx="40">
                  <c:v>-163.16025568065709</c:v>
                </c:pt>
                <c:pt idx="41">
                  <c:v>-160.34423011259133</c:v>
                </c:pt>
                <c:pt idx="42">
                  <c:v>-157.52820454452558</c:v>
                </c:pt>
                <c:pt idx="43">
                  <c:v>-154.71217897645982</c:v>
                </c:pt>
                <c:pt idx="44">
                  <c:v>-151.89615340839407</c:v>
                </c:pt>
                <c:pt idx="45">
                  <c:v>-149.08012784032832</c:v>
                </c:pt>
                <c:pt idx="46">
                  <c:v>-146.26410227226256</c:v>
                </c:pt>
                <c:pt idx="47">
                  <c:v>-143.44807670419681</c:v>
                </c:pt>
                <c:pt idx="48">
                  <c:v>-140.63205113613105</c:v>
                </c:pt>
                <c:pt idx="49">
                  <c:v>-137.8160255680653</c:v>
                </c:pt>
                <c:pt idx="50">
                  <c:v>-134.99999999999955</c:v>
                </c:pt>
                <c:pt idx="51">
                  <c:v>-132.18397443193379</c:v>
                </c:pt>
                <c:pt idx="52">
                  <c:v>-129.36794886386804</c:v>
                </c:pt>
                <c:pt idx="53">
                  <c:v>-126.5519232958023</c:v>
                </c:pt>
                <c:pt idx="54">
                  <c:v>-123.73589772773656</c:v>
                </c:pt>
                <c:pt idx="55">
                  <c:v>-120.91987215967082</c:v>
                </c:pt>
                <c:pt idx="56">
                  <c:v>-118.10384659160508</c:v>
                </c:pt>
                <c:pt idx="57">
                  <c:v>-115.28782102353934</c:v>
                </c:pt>
                <c:pt idx="58">
                  <c:v>-112.4717954554736</c:v>
                </c:pt>
                <c:pt idx="59">
                  <c:v>-109.65576988740786</c:v>
                </c:pt>
                <c:pt idx="60">
                  <c:v>-106.83974431934212</c:v>
                </c:pt>
                <c:pt idx="61">
                  <c:v>-104.02371875127638</c:v>
                </c:pt>
                <c:pt idx="62">
                  <c:v>-101.20769318321064</c:v>
                </c:pt>
                <c:pt idx="63">
                  <c:v>-98.391667615144897</c:v>
                </c:pt>
                <c:pt idx="64">
                  <c:v>-95.575642047079157</c:v>
                </c:pt>
                <c:pt idx="65">
                  <c:v>-92.759616479013417</c:v>
                </c:pt>
                <c:pt idx="66">
                  <c:v>-89.943590910947677</c:v>
                </c:pt>
                <c:pt idx="67">
                  <c:v>-87.127565342881937</c:v>
                </c:pt>
                <c:pt idx="68">
                  <c:v>-84.311539774816197</c:v>
                </c:pt>
                <c:pt idx="69">
                  <c:v>-81.495514206750457</c:v>
                </c:pt>
                <c:pt idx="70">
                  <c:v>-78.679488638684717</c:v>
                </c:pt>
                <c:pt idx="71">
                  <c:v>-75.863463070618977</c:v>
                </c:pt>
                <c:pt idx="72">
                  <c:v>-73.047437502553237</c:v>
                </c:pt>
                <c:pt idx="73">
                  <c:v>-70.231411934487497</c:v>
                </c:pt>
                <c:pt idx="74">
                  <c:v>-67.415386366421757</c:v>
                </c:pt>
                <c:pt idx="75">
                  <c:v>-64.599360798356017</c:v>
                </c:pt>
                <c:pt idx="76">
                  <c:v>-61.78333523029027</c:v>
                </c:pt>
                <c:pt idx="77">
                  <c:v>-58.967309662224523</c:v>
                </c:pt>
                <c:pt idx="78">
                  <c:v>-56.151284094158775</c:v>
                </c:pt>
                <c:pt idx="79">
                  <c:v>-53.335258526093028</c:v>
                </c:pt>
                <c:pt idx="80">
                  <c:v>-50.519232958027281</c:v>
                </c:pt>
                <c:pt idx="81">
                  <c:v>-47.703207389961534</c:v>
                </c:pt>
                <c:pt idx="82">
                  <c:v>-44.887181821895787</c:v>
                </c:pt>
                <c:pt idx="83">
                  <c:v>-42.07115625383004</c:v>
                </c:pt>
                <c:pt idx="84">
                  <c:v>-39.255130685764293</c:v>
                </c:pt>
                <c:pt idx="85">
                  <c:v>-36.439105117698546</c:v>
                </c:pt>
                <c:pt idx="86">
                  <c:v>-33.623079549632799</c:v>
                </c:pt>
                <c:pt idx="87">
                  <c:v>-30.807053981567051</c:v>
                </c:pt>
                <c:pt idx="88">
                  <c:v>-27.991028413501304</c:v>
                </c:pt>
                <c:pt idx="89">
                  <c:v>-25.175002845435557</c:v>
                </c:pt>
                <c:pt idx="90">
                  <c:v>-22.35897727736981</c:v>
                </c:pt>
                <c:pt idx="91">
                  <c:v>-19.542951709304063</c:v>
                </c:pt>
                <c:pt idx="92">
                  <c:v>-16.726926141238316</c:v>
                </c:pt>
                <c:pt idx="93">
                  <c:v>-13.910900573172571</c:v>
                </c:pt>
                <c:pt idx="94">
                  <c:v>-11.094875005106825</c:v>
                </c:pt>
                <c:pt idx="95">
                  <c:v>-8.2788494370410799</c:v>
                </c:pt>
                <c:pt idx="96">
                  <c:v>-5.4628238689753346</c:v>
                </c:pt>
                <c:pt idx="97">
                  <c:v>-2.6467983009095892</c:v>
                </c:pt>
                <c:pt idx="98">
                  <c:v>0.1692272671561561</c:v>
                </c:pt>
                <c:pt idx="99">
                  <c:v>2.9852528352219014</c:v>
                </c:pt>
                <c:pt idx="100">
                  <c:v>5.8012784032876468</c:v>
                </c:pt>
              </c:numCache>
            </c:numRef>
          </c:xVal>
          <c:yVal>
            <c:numRef>
              <c:f>'Koło Mohra - obliczenia'!$E$2:$E$102</c:f>
              <c:numCache>
                <c:formatCode>General</c:formatCode>
                <c:ptCount val="101"/>
                <c:pt idx="0">
                  <c:v>0</c:v>
                </c:pt>
                <c:pt idx="1">
                  <c:v>28.01910062796442</c:v>
                </c:pt>
                <c:pt idx="2">
                  <c:v>39.42435795292041</c:v>
                </c:pt>
                <c:pt idx="3">
                  <c:v>48.03779761812568</c:v>
                </c:pt>
                <c:pt idx="4">
                  <c:v>55.182605955137738</c:v>
                </c:pt>
                <c:pt idx="5">
                  <c:v>61.373854368126558</c:v>
                </c:pt>
                <c:pt idx="6">
                  <c:v>66.876901842115927</c:v>
                </c:pt>
                <c:pt idx="7">
                  <c:v>71.850052192047926</c:v>
                </c:pt>
                <c:pt idx="8">
                  <c:v>76.396858574158742</c:v>
                </c:pt>
                <c:pt idx="9">
                  <c:v>80.589515447110202</c:v>
                </c:pt>
                <c:pt idx="10">
                  <c:v>84.480767041972442</c:v>
                </c:pt>
                <c:pt idx="11">
                  <c:v>88.110555553804204</c:v>
                </c:pt>
                <c:pt idx="12">
                  <c:v>91.509999453611741</c:v>
                </c:pt>
                <c:pt idx="13">
                  <c:v>94.703906994379182</c:v>
                </c:pt>
                <c:pt idx="14">
                  <c:v>97.712435237281966</c:v>
                </c:pt>
                <c:pt idx="15">
                  <c:v>100.5522252364413</c:v>
                </c:pt>
                <c:pt idx="16">
                  <c:v>103.23720259673847</c:v>
                </c:pt>
                <c:pt idx="17">
                  <c:v>105.77915673704355</c:v>
                </c:pt>
                <c:pt idx="18">
                  <c:v>108.18816940867437</c:v>
                </c:pt>
                <c:pt idx="19">
                  <c:v>110.47293786262782</c:v>
                </c:pt>
                <c:pt idx="20">
                  <c:v>112.64102272262991</c:v>
                </c:pt>
                <c:pt idx="21">
                  <c:v>114.69904097245116</c:v>
                </c:pt>
                <c:pt idx="22">
                  <c:v>116.65281822570782</c:v>
                </c:pt>
                <c:pt idx="23">
                  <c:v>118.50751031052855</c:v>
                </c:pt>
                <c:pt idx="24">
                  <c:v>120.26770139983566</c:v>
                </c:pt>
                <c:pt idx="25">
                  <c:v>121.9374839825721</c:v>
                </c:pt>
                <c:pt idx="26">
                  <c:v>123.52052461028504</c:v>
                </c:pt>
                <c:pt idx="27">
                  <c:v>125.02011838100312</c:v>
                </c:pt>
                <c:pt idx="28">
                  <c:v>126.43923441716986</c:v>
                </c:pt>
                <c:pt idx="29">
                  <c:v>127.78055407611923</c:v>
                </c:pt>
                <c:pt idx="30">
                  <c:v>129.04650324592305</c:v>
                </c:pt>
                <c:pt idx="31">
                  <c:v>130.23927978916356</c:v>
                </c:pt>
                <c:pt idx="32">
                  <c:v>131.36087697636626</c:v>
                </c:pt>
                <c:pt idx="33">
                  <c:v>132.41310358117897</c:v>
                </c:pt>
                <c:pt idx="34">
                  <c:v>133.39760117783237</c:v>
                </c:pt>
                <c:pt idx="35">
                  <c:v>134.31585907851695</c:v>
                </c:pt>
                <c:pt idx="36">
                  <c:v>135.16922726715583</c:v>
                </c:pt>
                <c:pt idx="37">
                  <c:v>135.95892762154321</c:v>
                </c:pt>
                <c:pt idx="38">
                  <c:v>136.68606366414983</c:v>
                </c:pt>
                <c:pt idx="39">
                  <c:v>137.35162904021206</c:v>
                </c:pt>
                <c:pt idx="40">
                  <c:v>137.95651488784435</c:v>
                </c:pt>
                <c:pt idx="41">
                  <c:v>138.5015162371879</c:v>
                </c:pt>
                <c:pt idx="42">
                  <c:v>138.98733755274262</c:v>
                </c:pt>
                <c:pt idx="43">
                  <c:v>139.41459751403372</c:v>
                </c:pt>
                <c:pt idx="44">
                  <c:v>139.78383311384766</c:v>
                </c:pt>
                <c:pt idx="45">
                  <c:v>140.09550313982248</c:v>
                </c:pt>
                <c:pt idx="46">
                  <c:v>140.34999109369409</c:v>
                </c:pt>
                <c:pt idx="47">
                  <c:v>140.54760759258767</c:v>
                </c:pt>
                <c:pt idx="48">
                  <c:v>140.68859228807432</c:v>
                </c:pt>
                <c:pt idx="49">
                  <c:v>140.77311533101766</c:v>
                </c:pt>
                <c:pt idx="50">
                  <c:v>140.80127840328723</c:v>
                </c:pt>
                <c:pt idx="51">
                  <c:v>140.77311533101764</c:v>
                </c:pt>
                <c:pt idx="52">
                  <c:v>140.68859228807429</c:v>
                </c:pt>
                <c:pt idx="53">
                  <c:v>140.54760759258761</c:v>
                </c:pt>
                <c:pt idx="54">
                  <c:v>140.349991093694</c:v>
                </c:pt>
                <c:pt idx="55">
                  <c:v>140.0955031398224</c:v>
                </c:pt>
                <c:pt idx="56">
                  <c:v>139.78383311384755</c:v>
                </c:pt>
                <c:pt idx="57">
                  <c:v>139.4145975140336</c:v>
                </c:pt>
                <c:pt idx="58">
                  <c:v>138.98733755274247</c:v>
                </c:pt>
                <c:pt idx="59">
                  <c:v>138.50151623718773</c:v>
                </c:pt>
                <c:pt idx="60">
                  <c:v>137.95651488784418</c:v>
                </c:pt>
                <c:pt idx="61">
                  <c:v>137.35162904021186</c:v>
                </c:pt>
                <c:pt idx="62">
                  <c:v>136.68606366414966</c:v>
                </c:pt>
                <c:pt idx="63">
                  <c:v>135.95892762154301</c:v>
                </c:pt>
                <c:pt idx="64">
                  <c:v>135.16922726715563</c:v>
                </c:pt>
                <c:pt idx="65">
                  <c:v>134.31585907851672</c:v>
                </c:pt>
                <c:pt idx="66">
                  <c:v>133.39760117783214</c:v>
                </c:pt>
                <c:pt idx="67">
                  <c:v>132.41310358117869</c:v>
                </c:pt>
                <c:pt idx="68">
                  <c:v>131.360876976366</c:v>
                </c:pt>
                <c:pt idx="69">
                  <c:v>130.23927978916328</c:v>
                </c:pt>
                <c:pt idx="70">
                  <c:v>129.04650324592276</c:v>
                </c:pt>
                <c:pt idx="71">
                  <c:v>127.78055407611893</c:v>
                </c:pt>
                <c:pt idx="72">
                  <c:v>126.43923441716956</c:v>
                </c:pt>
                <c:pt idx="73">
                  <c:v>125.02011838100279</c:v>
                </c:pt>
                <c:pt idx="74">
                  <c:v>123.5205246102847</c:v>
                </c:pt>
                <c:pt idx="75">
                  <c:v>121.93748398257178</c:v>
                </c:pt>
                <c:pt idx="76">
                  <c:v>120.2677013998353</c:v>
                </c:pt>
                <c:pt idx="77">
                  <c:v>118.50751031052819</c:v>
                </c:pt>
                <c:pt idx="78">
                  <c:v>116.65281822570743</c:v>
                </c:pt>
                <c:pt idx="79">
                  <c:v>114.69904097245076</c:v>
                </c:pt>
                <c:pt idx="80">
                  <c:v>112.64102272262951</c:v>
                </c:pt>
                <c:pt idx="81">
                  <c:v>110.47293786262739</c:v>
                </c:pt>
                <c:pt idx="82">
                  <c:v>108.18816940867393</c:v>
                </c:pt>
                <c:pt idx="83">
                  <c:v>105.7791567370431</c:v>
                </c:pt>
                <c:pt idx="84">
                  <c:v>103.237202596738</c:v>
                </c:pt>
                <c:pt idx="85">
                  <c:v>100.5522252364408</c:v>
                </c:pt>
                <c:pt idx="86">
                  <c:v>97.71243523728144</c:v>
                </c:pt>
                <c:pt idx="87">
                  <c:v>94.703906994378627</c:v>
                </c:pt>
                <c:pt idx="88">
                  <c:v>91.509999453611172</c:v>
                </c:pt>
                <c:pt idx="89">
                  <c:v>88.110555553803607</c:v>
                </c:pt>
                <c:pt idx="90">
                  <c:v>84.480767041971788</c:v>
                </c:pt>
                <c:pt idx="91">
                  <c:v>80.589515447109534</c:v>
                </c:pt>
                <c:pt idx="92">
                  <c:v>76.396858574158045</c:v>
                </c:pt>
                <c:pt idx="93">
                  <c:v>71.850052192047158</c:v>
                </c:pt>
                <c:pt idx="94">
                  <c:v>66.876901842115117</c:v>
                </c:pt>
                <c:pt idx="95">
                  <c:v>61.373854368125642</c:v>
                </c:pt>
                <c:pt idx="96">
                  <c:v>55.182605955136744</c:v>
                </c:pt>
                <c:pt idx="97">
                  <c:v>48.0377976181245</c:v>
                </c:pt>
                <c:pt idx="98">
                  <c:v>39.424357952919074</c:v>
                </c:pt>
                <c:pt idx="99">
                  <c:v>28.019100627962469</c:v>
                </c:pt>
                <c:pt idx="100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v>dolne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trendline>
            <c:trendlineType val="linear"/>
          </c:trendline>
          <c:xVal>
            <c:numRef>
              <c:f>'Koło Mohra - obliczenia'!$D$2:$D$102</c:f>
              <c:numCache>
                <c:formatCode>0.00</c:formatCode>
                <c:ptCount val="101"/>
                <c:pt idx="0">
                  <c:v>-275.80127840328726</c:v>
                </c:pt>
                <c:pt idx="1">
                  <c:v>-272.9852528352215</c:v>
                </c:pt>
                <c:pt idx="2">
                  <c:v>-270.16922726715575</c:v>
                </c:pt>
                <c:pt idx="3">
                  <c:v>-267.35320169908999</c:v>
                </c:pt>
                <c:pt idx="4">
                  <c:v>-264.53717613102424</c:v>
                </c:pt>
                <c:pt idx="5">
                  <c:v>-261.72115056295848</c:v>
                </c:pt>
                <c:pt idx="6">
                  <c:v>-258.90512499489273</c:v>
                </c:pt>
                <c:pt idx="7">
                  <c:v>-256.08909942682698</c:v>
                </c:pt>
                <c:pt idx="8">
                  <c:v>-253.27307385876122</c:v>
                </c:pt>
                <c:pt idx="9">
                  <c:v>-250.45704829069547</c:v>
                </c:pt>
                <c:pt idx="10">
                  <c:v>-247.64102272262971</c:v>
                </c:pt>
                <c:pt idx="11">
                  <c:v>-244.82499715456396</c:v>
                </c:pt>
                <c:pt idx="12">
                  <c:v>-242.00897158649821</c:v>
                </c:pt>
                <c:pt idx="13">
                  <c:v>-239.19294601843245</c:v>
                </c:pt>
                <c:pt idx="14">
                  <c:v>-236.3769204503667</c:v>
                </c:pt>
                <c:pt idx="15">
                  <c:v>-233.56089488230094</c:v>
                </c:pt>
                <c:pt idx="16">
                  <c:v>-230.74486931423519</c:v>
                </c:pt>
                <c:pt idx="17">
                  <c:v>-227.92884374616943</c:v>
                </c:pt>
                <c:pt idx="18">
                  <c:v>-225.11281817810368</c:v>
                </c:pt>
                <c:pt idx="19">
                  <c:v>-222.29679261003793</c:v>
                </c:pt>
                <c:pt idx="20">
                  <c:v>-219.48076704197217</c:v>
                </c:pt>
                <c:pt idx="21">
                  <c:v>-216.66474147390642</c:v>
                </c:pt>
                <c:pt idx="22">
                  <c:v>-213.84871590584066</c:v>
                </c:pt>
                <c:pt idx="23">
                  <c:v>-211.03269033777491</c:v>
                </c:pt>
                <c:pt idx="24">
                  <c:v>-208.21666476970915</c:v>
                </c:pt>
                <c:pt idx="25">
                  <c:v>-205.4006392016434</c:v>
                </c:pt>
                <c:pt idx="26">
                  <c:v>-202.58461363357765</c:v>
                </c:pt>
                <c:pt idx="27">
                  <c:v>-199.76858806551189</c:v>
                </c:pt>
                <c:pt idx="28">
                  <c:v>-196.95256249744614</c:v>
                </c:pt>
                <c:pt idx="29">
                  <c:v>-194.13653692938038</c:v>
                </c:pt>
                <c:pt idx="30">
                  <c:v>-191.32051136131463</c:v>
                </c:pt>
                <c:pt idx="31">
                  <c:v>-188.50448579324888</c:v>
                </c:pt>
                <c:pt idx="32">
                  <c:v>-185.68846022518312</c:v>
                </c:pt>
                <c:pt idx="33">
                  <c:v>-182.87243465711737</c:v>
                </c:pt>
                <c:pt idx="34">
                  <c:v>-180.05640908905161</c:v>
                </c:pt>
                <c:pt idx="35">
                  <c:v>-177.24038352098586</c:v>
                </c:pt>
                <c:pt idx="36">
                  <c:v>-174.4243579529201</c:v>
                </c:pt>
                <c:pt idx="37">
                  <c:v>-171.60833238485435</c:v>
                </c:pt>
                <c:pt idx="38">
                  <c:v>-168.7923068167886</c:v>
                </c:pt>
                <c:pt idx="39">
                  <c:v>-165.97628124872284</c:v>
                </c:pt>
                <c:pt idx="40">
                  <c:v>-163.16025568065709</c:v>
                </c:pt>
                <c:pt idx="41">
                  <c:v>-160.34423011259133</c:v>
                </c:pt>
                <c:pt idx="42">
                  <c:v>-157.52820454452558</c:v>
                </c:pt>
                <c:pt idx="43">
                  <c:v>-154.71217897645982</c:v>
                </c:pt>
                <c:pt idx="44">
                  <c:v>-151.89615340839407</c:v>
                </c:pt>
                <c:pt idx="45">
                  <c:v>-149.08012784032832</c:v>
                </c:pt>
                <c:pt idx="46">
                  <c:v>-146.26410227226256</c:v>
                </c:pt>
                <c:pt idx="47">
                  <c:v>-143.44807670419681</c:v>
                </c:pt>
                <c:pt idx="48">
                  <c:v>-140.63205113613105</c:v>
                </c:pt>
                <c:pt idx="49">
                  <c:v>-137.8160255680653</c:v>
                </c:pt>
                <c:pt idx="50">
                  <c:v>-134.99999999999955</c:v>
                </c:pt>
                <c:pt idx="51">
                  <c:v>-132.18397443193379</c:v>
                </c:pt>
                <c:pt idx="52">
                  <c:v>-129.36794886386804</c:v>
                </c:pt>
                <c:pt idx="53">
                  <c:v>-126.5519232958023</c:v>
                </c:pt>
                <c:pt idx="54">
                  <c:v>-123.73589772773656</c:v>
                </c:pt>
                <c:pt idx="55">
                  <c:v>-120.91987215967082</c:v>
                </c:pt>
                <c:pt idx="56">
                  <c:v>-118.10384659160508</c:v>
                </c:pt>
                <c:pt idx="57">
                  <c:v>-115.28782102353934</c:v>
                </c:pt>
                <c:pt idx="58">
                  <c:v>-112.4717954554736</c:v>
                </c:pt>
                <c:pt idx="59">
                  <c:v>-109.65576988740786</c:v>
                </c:pt>
                <c:pt idx="60">
                  <c:v>-106.83974431934212</c:v>
                </c:pt>
                <c:pt idx="61">
                  <c:v>-104.02371875127638</c:v>
                </c:pt>
                <c:pt idx="62">
                  <c:v>-101.20769318321064</c:v>
                </c:pt>
                <c:pt idx="63">
                  <c:v>-98.391667615144897</c:v>
                </c:pt>
                <c:pt idx="64">
                  <c:v>-95.575642047079157</c:v>
                </c:pt>
                <c:pt idx="65">
                  <c:v>-92.759616479013417</c:v>
                </c:pt>
                <c:pt idx="66">
                  <c:v>-89.943590910947677</c:v>
                </c:pt>
                <c:pt idx="67">
                  <c:v>-87.127565342881937</c:v>
                </c:pt>
                <c:pt idx="68">
                  <c:v>-84.311539774816197</c:v>
                </c:pt>
                <c:pt idx="69">
                  <c:v>-81.495514206750457</c:v>
                </c:pt>
                <c:pt idx="70">
                  <c:v>-78.679488638684717</c:v>
                </c:pt>
                <c:pt idx="71">
                  <c:v>-75.863463070618977</c:v>
                </c:pt>
                <c:pt idx="72">
                  <c:v>-73.047437502553237</c:v>
                </c:pt>
                <c:pt idx="73">
                  <c:v>-70.231411934487497</c:v>
                </c:pt>
                <c:pt idx="74">
                  <c:v>-67.415386366421757</c:v>
                </c:pt>
                <c:pt idx="75">
                  <c:v>-64.599360798356017</c:v>
                </c:pt>
                <c:pt idx="76">
                  <c:v>-61.78333523029027</c:v>
                </c:pt>
                <c:pt idx="77">
                  <c:v>-58.967309662224523</c:v>
                </c:pt>
                <c:pt idx="78">
                  <c:v>-56.151284094158775</c:v>
                </c:pt>
                <c:pt idx="79">
                  <c:v>-53.335258526093028</c:v>
                </c:pt>
                <c:pt idx="80">
                  <c:v>-50.519232958027281</c:v>
                </c:pt>
                <c:pt idx="81">
                  <c:v>-47.703207389961534</c:v>
                </c:pt>
                <c:pt idx="82">
                  <c:v>-44.887181821895787</c:v>
                </c:pt>
                <c:pt idx="83">
                  <c:v>-42.07115625383004</c:v>
                </c:pt>
                <c:pt idx="84">
                  <c:v>-39.255130685764293</c:v>
                </c:pt>
                <c:pt idx="85">
                  <c:v>-36.439105117698546</c:v>
                </c:pt>
                <c:pt idx="86">
                  <c:v>-33.623079549632799</c:v>
                </c:pt>
                <c:pt idx="87">
                  <c:v>-30.807053981567051</c:v>
                </c:pt>
                <c:pt idx="88">
                  <c:v>-27.991028413501304</c:v>
                </c:pt>
                <c:pt idx="89">
                  <c:v>-25.175002845435557</c:v>
                </c:pt>
                <c:pt idx="90">
                  <c:v>-22.35897727736981</c:v>
                </c:pt>
                <c:pt idx="91">
                  <c:v>-19.542951709304063</c:v>
                </c:pt>
                <c:pt idx="92">
                  <c:v>-16.726926141238316</c:v>
                </c:pt>
                <c:pt idx="93">
                  <c:v>-13.910900573172571</c:v>
                </c:pt>
                <c:pt idx="94">
                  <c:v>-11.094875005106825</c:v>
                </c:pt>
                <c:pt idx="95">
                  <c:v>-8.2788494370410799</c:v>
                </c:pt>
                <c:pt idx="96">
                  <c:v>-5.4628238689753346</c:v>
                </c:pt>
                <c:pt idx="97">
                  <c:v>-2.6467983009095892</c:v>
                </c:pt>
                <c:pt idx="98">
                  <c:v>0.1692272671561561</c:v>
                </c:pt>
                <c:pt idx="99">
                  <c:v>2.9852528352219014</c:v>
                </c:pt>
                <c:pt idx="100">
                  <c:v>5.8012784032876468</c:v>
                </c:pt>
              </c:numCache>
            </c:numRef>
          </c:xVal>
          <c:yVal>
            <c:numRef>
              <c:f>'Koło Mohra - obliczenia'!$F$2:$F$102</c:f>
              <c:numCache>
                <c:formatCode>General</c:formatCode>
                <c:ptCount val="101"/>
                <c:pt idx="0">
                  <c:v>0</c:v>
                </c:pt>
                <c:pt idx="1">
                  <c:v>-28.01910062796442</c:v>
                </c:pt>
                <c:pt idx="2">
                  <c:v>-39.42435795292041</c:v>
                </c:pt>
                <c:pt idx="3">
                  <c:v>-48.03779761812568</c:v>
                </c:pt>
                <c:pt idx="4">
                  <c:v>-55.182605955137738</c:v>
                </c:pt>
                <c:pt idx="5">
                  <c:v>-61.373854368126558</c:v>
                </c:pt>
                <c:pt idx="6">
                  <c:v>-66.876901842115927</c:v>
                </c:pt>
                <c:pt idx="7">
                  <c:v>-71.850052192047926</c:v>
                </c:pt>
                <c:pt idx="8">
                  <c:v>-76.396858574158742</c:v>
                </c:pt>
                <c:pt idx="9">
                  <c:v>-80.589515447110202</c:v>
                </c:pt>
                <c:pt idx="10">
                  <c:v>-84.480767041972442</c:v>
                </c:pt>
                <c:pt idx="11">
                  <c:v>-88.110555553804204</c:v>
                </c:pt>
                <c:pt idx="12">
                  <c:v>-91.509999453611741</c:v>
                </c:pt>
                <c:pt idx="13">
                  <c:v>-94.703906994379182</c:v>
                </c:pt>
                <c:pt idx="14">
                  <c:v>-97.712435237281966</c:v>
                </c:pt>
                <c:pt idx="15">
                  <c:v>-100.5522252364413</c:v>
                </c:pt>
                <c:pt idx="16">
                  <c:v>-103.23720259673847</c:v>
                </c:pt>
                <c:pt idx="17">
                  <c:v>-105.77915673704355</c:v>
                </c:pt>
                <c:pt idx="18">
                  <c:v>-108.18816940867437</c:v>
                </c:pt>
                <c:pt idx="19">
                  <c:v>-110.47293786262782</c:v>
                </c:pt>
                <c:pt idx="20">
                  <c:v>-112.64102272262991</c:v>
                </c:pt>
                <c:pt idx="21">
                  <c:v>-114.69904097245116</c:v>
                </c:pt>
                <c:pt idx="22">
                  <c:v>-116.65281822570782</c:v>
                </c:pt>
                <c:pt idx="23">
                  <c:v>-118.50751031052855</c:v>
                </c:pt>
                <c:pt idx="24">
                  <c:v>-120.26770139983566</c:v>
                </c:pt>
                <c:pt idx="25">
                  <c:v>-121.9374839825721</c:v>
                </c:pt>
                <c:pt idx="26">
                  <c:v>-123.52052461028504</c:v>
                </c:pt>
                <c:pt idx="27">
                  <c:v>-125.02011838100312</c:v>
                </c:pt>
                <c:pt idx="28">
                  <c:v>-126.43923441716986</c:v>
                </c:pt>
                <c:pt idx="29">
                  <c:v>-127.78055407611923</c:v>
                </c:pt>
                <c:pt idx="30">
                  <c:v>-129.04650324592305</c:v>
                </c:pt>
                <c:pt idx="31">
                  <c:v>-130.23927978916356</c:v>
                </c:pt>
                <c:pt idx="32">
                  <c:v>-131.36087697636626</c:v>
                </c:pt>
                <c:pt idx="33">
                  <c:v>-132.41310358117897</c:v>
                </c:pt>
                <c:pt idx="34">
                  <c:v>-133.39760117783237</c:v>
                </c:pt>
                <c:pt idx="35">
                  <c:v>-134.31585907851695</c:v>
                </c:pt>
                <c:pt idx="36">
                  <c:v>-135.16922726715583</c:v>
                </c:pt>
                <c:pt idx="37">
                  <c:v>-135.95892762154321</c:v>
                </c:pt>
                <c:pt idx="38">
                  <c:v>-136.68606366414983</c:v>
                </c:pt>
                <c:pt idx="39">
                  <c:v>-137.35162904021206</c:v>
                </c:pt>
                <c:pt idx="40">
                  <c:v>-137.95651488784435</c:v>
                </c:pt>
                <c:pt idx="41">
                  <c:v>-138.5015162371879</c:v>
                </c:pt>
                <c:pt idx="42">
                  <c:v>-138.98733755274262</c:v>
                </c:pt>
                <c:pt idx="43">
                  <c:v>-139.41459751403372</c:v>
                </c:pt>
                <c:pt idx="44">
                  <c:v>-139.78383311384766</c:v>
                </c:pt>
                <c:pt idx="45">
                  <c:v>-140.09550313982248</c:v>
                </c:pt>
                <c:pt idx="46">
                  <c:v>-140.34999109369409</c:v>
                </c:pt>
                <c:pt idx="47">
                  <c:v>-140.54760759258767</c:v>
                </c:pt>
                <c:pt idx="48">
                  <c:v>-140.68859228807432</c:v>
                </c:pt>
                <c:pt idx="49">
                  <c:v>-140.77311533101766</c:v>
                </c:pt>
                <c:pt idx="50">
                  <c:v>-140.80127840328723</c:v>
                </c:pt>
                <c:pt idx="51">
                  <c:v>-140.77311533101764</c:v>
                </c:pt>
                <c:pt idx="52">
                  <c:v>-140.68859228807429</c:v>
                </c:pt>
                <c:pt idx="53">
                  <c:v>-140.54760759258761</c:v>
                </c:pt>
                <c:pt idx="54">
                  <c:v>-140.349991093694</c:v>
                </c:pt>
                <c:pt idx="55">
                  <c:v>-140.0955031398224</c:v>
                </c:pt>
                <c:pt idx="56">
                  <c:v>-139.78383311384755</c:v>
                </c:pt>
                <c:pt idx="57">
                  <c:v>-139.4145975140336</c:v>
                </c:pt>
                <c:pt idx="58">
                  <c:v>-138.98733755274247</c:v>
                </c:pt>
                <c:pt idx="59">
                  <c:v>-138.50151623718773</c:v>
                </c:pt>
                <c:pt idx="60">
                  <c:v>-137.95651488784418</c:v>
                </c:pt>
                <c:pt idx="61">
                  <c:v>-137.35162904021186</c:v>
                </c:pt>
                <c:pt idx="62">
                  <c:v>-136.68606366414966</c:v>
                </c:pt>
                <c:pt idx="63">
                  <c:v>-135.95892762154301</c:v>
                </c:pt>
                <c:pt idx="64">
                  <c:v>-135.16922726715563</c:v>
                </c:pt>
                <c:pt idx="65">
                  <c:v>-134.31585907851672</c:v>
                </c:pt>
                <c:pt idx="66">
                  <c:v>-133.39760117783214</c:v>
                </c:pt>
                <c:pt idx="67">
                  <c:v>-132.41310358117869</c:v>
                </c:pt>
                <c:pt idx="68">
                  <c:v>-131.360876976366</c:v>
                </c:pt>
                <c:pt idx="69">
                  <c:v>-130.23927978916328</c:v>
                </c:pt>
                <c:pt idx="70">
                  <c:v>-129.04650324592276</c:v>
                </c:pt>
                <c:pt idx="71">
                  <c:v>-127.78055407611893</c:v>
                </c:pt>
                <c:pt idx="72">
                  <c:v>-126.43923441716956</c:v>
                </c:pt>
                <c:pt idx="73">
                  <c:v>-125.02011838100279</c:v>
                </c:pt>
                <c:pt idx="74">
                  <c:v>-123.5205246102847</c:v>
                </c:pt>
                <c:pt idx="75">
                  <c:v>-121.93748398257178</c:v>
                </c:pt>
                <c:pt idx="76">
                  <c:v>-120.2677013998353</c:v>
                </c:pt>
                <c:pt idx="77">
                  <c:v>-118.50751031052819</c:v>
                </c:pt>
                <c:pt idx="78">
                  <c:v>-116.65281822570743</c:v>
                </c:pt>
                <c:pt idx="79">
                  <c:v>-114.69904097245076</c:v>
                </c:pt>
                <c:pt idx="80">
                  <c:v>-112.64102272262951</c:v>
                </c:pt>
                <c:pt idx="81">
                  <c:v>-110.47293786262739</c:v>
                </c:pt>
                <c:pt idx="82">
                  <c:v>-108.18816940867393</c:v>
                </c:pt>
                <c:pt idx="83">
                  <c:v>-105.7791567370431</c:v>
                </c:pt>
                <c:pt idx="84">
                  <c:v>-103.237202596738</c:v>
                </c:pt>
                <c:pt idx="85">
                  <c:v>-100.5522252364408</c:v>
                </c:pt>
                <c:pt idx="86">
                  <c:v>-97.71243523728144</c:v>
                </c:pt>
                <c:pt idx="87">
                  <c:v>-94.703906994378627</c:v>
                </c:pt>
                <c:pt idx="88">
                  <c:v>-91.509999453611172</c:v>
                </c:pt>
                <c:pt idx="89">
                  <c:v>-88.110555553803607</c:v>
                </c:pt>
                <c:pt idx="90">
                  <c:v>-84.480767041971788</c:v>
                </c:pt>
                <c:pt idx="91">
                  <c:v>-80.589515447109534</c:v>
                </c:pt>
                <c:pt idx="92">
                  <c:v>-76.396858574158045</c:v>
                </c:pt>
                <c:pt idx="93">
                  <c:v>-71.850052192047158</c:v>
                </c:pt>
                <c:pt idx="94">
                  <c:v>-66.876901842115117</c:v>
                </c:pt>
                <c:pt idx="95">
                  <c:v>-61.373854368125642</c:v>
                </c:pt>
                <c:pt idx="96">
                  <c:v>-55.182605955136744</c:v>
                </c:pt>
                <c:pt idx="97">
                  <c:v>-48.0377976181245</c:v>
                </c:pt>
                <c:pt idx="98">
                  <c:v>-39.424357952919074</c:v>
                </c:pt>
                <c:pt idx="99">
                  <c:v>-28.019100627962469</c:v>
                </c:pt>
                <c:pt idx="100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v>x</c:v>
          </c:tx>
          <c:spPr>
            <a:ln w="19050">
              <a:solidFill>
                <a:schemeClr val="accent1"/>
              </a:solidFill>
              <a:tailEnd type="stealth"/>
            </a:ln>
          </c:spPr>
          <c:marker>
            <c:symbol val="none"/>
          </c:marker>
          <c:trendline>
            <c:trendlineType val="linear"/>
          </c:trendline>
          <c:xVal>
            <c:numRef>
              <c:f>'Koło Mohra - obliczenia'!$D$2:$D$102</c:f>
              <c:numCache>
                <c:formatCode>0.00</c:formatCode>
                <c:ptCount val="101"/>
                <c:pt idx="0">
                  <c:v>-275.80127840328726</c:v>
                </c:pt>
                <c:pt idx="1">
                  <c:v>-272.9852528352215</c:v>
                </c:pt>
                <c:pt idx="2">
                  <c:v>-270.16922726715575</c:v>
                </c:pt>
                <c:pt idx="3">
                  <c:v>-267.35320169908999</c:v>
                </c:pt>
                <c:pt idx="4">
                  <c:v>-264.53717613102424</c:v>
                </c:pt>
                <c:pt idx="5">
                  <c:v>-261.72115056295848</c:v>
                </c:pt>
                <c:pt idx="6">
                  <c:v>-258.90512499489273</c:v>
                </c:pt>
                <c:pt idx="7">
                  <c:v>-256.08909942682698</c:v>
                </c:pt>
                <c:pt idx="8">
                  <c:v>-253.27307385876122</c:v>
                </c:pt>
                <c:pt idx="9">
                  <c:v>-250.45704829069547</c:v>
                </c:pt>
                <c:pt idx="10">
                  <c:v>-247.64102272262971</c:v>
                </c:pt>
                <c:pt idx="11">
                  <c:v>-244.82499715456396</c:v>
                </c:pt>
                <c:pt idx="12">
                  <c:v>-242.00897158649821</c:v>
                </c:pt>
                <c:pt idx="13">
                  <c:v>-239.19294601843245</c:v>
                </c:pt>
                <c:pt idx="14">
                  <c:v>-236.3769204503667</c:v>
                </c:pt>
                <c:pt idx="15">
                  <c:v>-233.56089488230094</c:v>
                </c:pt>
                <c:pt idx="16">
                  <c:v>-230.74486931423519</c:v>
                </c:pt>
                <c:pt idx="17">
                  <c:v>-227.92884374616943</c:v>
                </c:pt>
                <c:pt idx="18">
                  <c:v>-225.11281817810368</c:v>
                </c:pt>
                <c:pt idx="19">
                  <c:v>-222.29679261003793</c:v>
                </c:pt>
                <c:pt idx="20">
                  <c:v>-219.48076704197217</c:v>
                </c:pt>
                <c:pt idx="21">
                  <c:v>-216.66474147390642</c:v>
                </c:pt>
                <c:pt idx="22">
                  <c:v>-213.84871590584066</c:v>
                </c:pt>
                <c:pt idx="23">
                  <c:v>-211.03269033777491</c:v>
                </c:pt>
                <c:pt idx="24">
                  <c:v>-208.21666476970915</c:v>
                </c:pt>
                <c:pt idx="25">
                  <c:v>-205.4006392016434</c:v>
                </c:pt>
                <c:pt idx="26">
                  <c:v>-202.58461363357765</c:v>
                </c:pt>
                <c:pt idx="27">
                  <c:v>-199.76858806551189</c:v>
                </c:pt>
                <c:pt idx="28">
                  <c:v>-196.95256249744614</c:v>
                </c:pt>
                <c:pt idx="29">
                  <c:v>-194.13653692938038</c:v>
                </c:pt>
                <c:pt idx="30">
                  <c:v>-191.32051136131463</c:v>
                </c:pt>
                <c:pt idx="31">
                  <c:v>-188.50448579324888</c:v>
                </c:pt>
                <c:pt idx="32">
                  <c:v>-185.68846022518312</c:v>
                </c:pt>
                <c:pt idx="33">
                  <c:v>-182.87243465711737</c:v>
                </c:pt>
                <c:pt idx="34">
                  <c:v>-180.05640908905161</c:v>
                </c:pt>
                <c:pt idx="35">
                  <c:v>-177.24038352098586</c:v>
                </c:pt>
                <c:pt idx="36">
                  <c:v>-174.4243579529201</c:v>
                </c:pt>
                <c:pt idx="37">
                  <c:v>-171.60833238485435</c:v>
                </c:pt>
                <c:pt idx="38">
                  <c:v>-168.7923068167886</c:v>
                </c:pt>
                <c:pt idx="39">
                  <c:v>-165.97628124872284</c:v>
                </c:pt>
                <c:pt idx="40">
                  <c:v>-163.16025568065709</c:v>
                </c:pt>
                <c:pt idx="41">
                  <c:v>-160.34423011259133</c:v>
                </c:pt>
                <c:pt idx="42">
                  <c:v>-157.52820454452558</c:v>
                </c:pt>
                <c:pt idx="43">
                  <c:v>-154.71217897645982</c:v>
                </c:pt>
                <c:pt idx="44">
                  <c:v>-151.89615340839407</c:v>
                </c:pt>
                <c:pt idx="45">
                  <c:v>-149.08012784032832</c:v>
                </c:pt>
                <c:pt idx="46">
                  <c:v>-146.26410227226256</c:v>
                </c:pt>
                <c:pt idx="47">
                  <c:v>-143.44807670419681</c:v>
                </c:pt>
                <c:pt idx="48">
                  <c:v>-140.63205113613105</c:v>
                </c:pt>
                <c:pt idx="49">
                  <c:v>-137.8160255680653</c:v>
                </c:pt>
                <c:pt idx="50">
                  <c:v>-134.99999999999955</c:v>
                </c:pt>
                <c:pt idx="51">
                  <c:v>-132.18397443193379</c:v>
                </c:pt>
                <c:pt idx="52">
                  <c:v>-129.36794886386804</c:v>
                </c:pt>
                <c:pt idx="53">
                  <c:v>-126.5519232958023</c:v>
                </c:pt>
                <c:pt idx="54">
                  <c:v>-123.73589772773656</c:v>
                </c:pt>
                <c:pt idx="55">
                  <c:v>-120.91987215967082</c:v>
                </c:pt>
                <c:pt idx="56">
                  <c:v>-118.10384659160508</c:v>
                </c:pt>
                <c:pt idx="57">
                  <c:v>-115.28782102353934</c:v>
                </c:pt>
                <c:pt idx="58">
                  <c:v>-112.4717954554736</c:v>
                </c:pt>
                <c:pt idx="59">
                  <c:v>-109.65576988740786</c:v>
                </c:pt>
                <c:pt idx="60">
                  <c:v>-106.83974431934212</c:v>
                </c:pt>
                <c:pt idx="61">
                  <c:v>-104.02371875127638</c:v>
                </c:pt>
                <c:pt idx="62">
                  <c:v>-101.20769318321064</c:v>
                </c:pt>
                <c:pt idx="63">
                  <c:v>-98.391667615144897</c:v>
                </c:pt>
                <c:pt idx="64">
                  <c:v>-95.575642047079157</c:v>
                </c:pt>
                <c:pt idx="65">
                  <c:v>-92.759616479013417</c:v>
                </c:pt>
                <c:pt idx="66">
                  <c:v>-89.943590910947677</c:v>
                </c:pt>
                <c:pt idx="67">
                  <c:v>-87.127565342881937</c:v>
                </c:pt>
                <c:pt idx="68">
                  <c:v>-84.311539774816197</c:v>
                </c:pt>
                <c:pt idx="69">
                  <c:v>-81.495514206750457</c:v>
                </c:pt>
                <c:pt idx="70">
                  <c:v>-78.679488638684717</c:v>
                </c:pt>
                <c:pt idx="71">
                  <c:v>-75.863463070618977</c:v>
                </c:pt>
                <c:pt idx="72">
                  <c:v>-73.047437502553237</c:v>
                </c:pt>
                <c:pt idx="73">
                  <c:v>-70.231411934487497</c:v>
                </c:pt>
                <c:pt idx="74">
                  <c:v>-67.415386366421757</c:v>
                </c:pt>
                <c:pt idx="75">
                  <c:v>-64.599360798356017</c:v>
                </c:pt>
                <c:pt idx="76">
                  <c:v>-61.78333523029027</c:v>
                </c:pt>
                <c:pt idx="77">
                  <c:v>-58.967309662224523</c:v>
                </c:pt>
                <c:pt idx="78">
                  <c:v>-56.151284094158775</c:v>
                </c:pt>
                <c:pt idx="79">
                  <c:v>-53.335258526093028</c:v>
                </c:pt>
                <c:pt idx="80">
                  <c:v>-50.519232958027281</c:v>
                </c:pt>
                <c:pt idx="81">
                  <c:v>-47.703207389961534</c:v>
                </c:pt>
                <c:pt idx="82">
                  <c:v>-44.887181821895787</c:v>
                </c:pt>
                <c:pt idx="83">
                  <c:v>-42.07115625383004</c:v>
                </c:pt>
                <c:pt idx="84">
                  <c:v>-39.255130685764293</c:v>
                </c:pt>
                <c:pt idx="85">
                  <c:v>-36.439105117698546</c:v>
                </c:pt>
                <c:pt idx="86">
                  <c:v>-33.623079549632799</c:v>
                </c:pt>
                <c:pt idx="87">
                  <c:v>-30.807053981567051</c:v>
                </c:pt>
                <c:pt idx="88">
                  <c:v>-27.991028413501304</c:v>
                </c:pt>
                <c:pt idx="89">
                  <c:v>-25.175002845435557</c:v>
                </c:pt>
                <c:pt idx="90">
                  <c:v>-22.35897727736981</c:v>
                </c:pt>
                <c:pt idx="91">
                  <c:v>-19.542951709304063</c:v>
                </c:pt>
                <c:pt idx="92">
                  <c:v>-16.726926141238316</c:v>
                </c:pt>
                <c:pt idx="93">
                  <c:v>-13.910900573172571</c:v>
                </c:pt>
                <c:pt idx="94">
                  <c:v>-11.094875005106825</c:v>
                </c:pt>
                <c:pt idx="95">
                  <c:v>-8.2788494370410799</c:v>
                </c:pt>
                <c:pt idx="96">
                  <c:v>-5.4628238689753346</c:v>
                </c:pt>
                <c:pt idx="97">
                  <c:v>-2.6467983009095892</c:v>
                </c:pt>
                <c:pt idx="98">
                  <c:v>0.1692272671561561</c:v>
                </c:pt>
                <c:pt idx="99">
                  <c:v>2.9852528352219014</c:v>
                </c:pt>
                <c:pt idx="100">
                  <c:v>5.8012784032876468</c:v>
                </c:pt>
              </c:numCache>
            </c:numRef>
          </c:xVal>
          <c:yVal>
            <c:numRef>
              <c:f>'Koło Mohra - obliczenia'!$G$2:$G$102</c:f>
              <c:numCache>
                <c:formatCode>0.00</c:formatCode>
                <c:ptCount val="101"/>
                <c:pt idx="0">
                  <c:v>-40</c:v>
                </c:pt>
                <c:pt idx="1">
                  <c:v>-40</c:v>
                </c:pt>
                <c:pt idx="2">
                  <c:v>-40</c:v>
                </c:pt>
                <c:pt idx="3">
                  <c:v>-40</c:v>
                </c:pt>
                <c:pt idx="4">
                  <c:v>-40</c:v>
                </c:pt>
                <c:pt idx="5">
                  <c:v>-40</c:v>
                </c:pt>
                <c:pt idx="6">
                  <c:v>-40</c:v>
                </c:pt>
                <c:pt idx="7">
                  <c:v>-40</c:v>
                </c:pt>
                <c:pt idx="8">
                  <c:v>-40</c:v>
                </c:pt>
                <c:pt idx="9">
                  <c:v>-40</c:v>
                </c:pt>
                <c:pt idx="10">
                  <c:v>-40</c:v>
                </c:pt>
                <c:pt idx="11">
                  <c:v>-40</c:v>
                </c:pt>
                <c:pt idx="12">
                  <c:v>-40</c:v>
                </c:pt>
                <c:pt idx="13">
                  <c:v>-40</c:v>
                </c:pt>
                <c:pt idx="14">
                  <c:v>-40</c:v>
                </c:pt>
                <c:pt idx="15">
                  <c:v>-40</c:v>
                </c:pt>
                <c:pt idx="16">
                  <c:v>-40</c:v>
                </c:pt>
                <c:pt idx="17">
                  <c:v>-40</c:v>
                </c:pt>
                <c:pt idx="18">
                  <c:v>-40</c:v>
                </c:pt>
                <c:pt idx="19">
                  <c:v>-40</c:v>
                </c:pt>
                <c:pt idx="20">
                  <c:v>-40</c:v>
                </c:pt>
                <c:pt idx="21">
                  <c:v>-40</c:v>
                </c:pt>
                <c:pt idx="22">
                  <c:v>-40</c:v>
                </c:pt>
                <c:pt idx="23">
                  <c:v>-40</c:v>
                </c:pt>
                <c:pt idx="24">
                  <c:v>-40</c:v>
                </c:pt>
                <c:pt idx="25">
                  <c:v>-40</c:v>
                </c:pt>
                <c:pt idx="26">
                  <c:v>-40</c:v>
                </c:pt>
                <c:pt idx="27">
                  <c:v>-40</c:v>
                </c:pt>
                <c:pt idx="28">
                  <c:v>-40</c:v>
                </c:pt>
                <c:pt idx="29">
                  <c:v>-40</c:v>
                </c:pt>
                <c:pt idx="30">
                  <c:v>-40</c:v>
                </c:pt>
                <c:pt idx="31">
                  <c:v>-40</c:v>
                </c:pt>
                <c:pt idx="32">
                  <c:v>-40</c:v>
                </c:pt>
                <c:pt idx="33">
                  <c:v>-40</c:v>
                </c:pt>
                <c:pt idx="34">
                  <c:v>-40</c:v>
                </c:pt>
                <c:pt idx="35">
                  <c:v>-40</c:v>
                </c:pt>
                <c:pt idx="36">
                  <c:v>-40</c:v>
                </c:pt>
                <c:pt idx="37">
                  <c:v>-40</c:v>
                </c:pt>
                <c:pt idx="38">
                  <c:v>-40</c:v>
                </c:pt>
                <c:pt idx="39">
                  <c:v>-40</c:v>
                </c:pt>
                <c:pt idx="40">
                  <c:v>-40</c:v>
                </c:pt>
                <c:pt idx="41">
                  <c:v>-40</c:v>
                </c:pt>
                <c:pt idx="42">
                  <c:v>-40</c:v>
                </c:pt>
                <c:pt idx="43">
                  <c:v>-40</c:v>
                </c:pt>
                <c:pt idx="44">
                  <c:v>-40</c:v>
                </c:pt>
                <c:pt idx="45">
                  <c:v>-40</c:v>
                </c:pt>
                <c:pt idx="46">
                  <c:v>-40</c:v>
                </c:pt>
                <c:pt idx="47">
                  <c:v>-40</c:v>
                </c:pt>
                <c:pt idx="48">
                  <c:v>-40</c:v>
                </c:pt>
                <c:pt idx="49">
                  <c:v>-40</c:v>
                </c:pt>
                <c:pt idx="50">
                  <c:v>-40</c:v>
                </c:pt>
                <c:pt idx="51">
                  <c:v>-40</c:v>
                </c:pt>
                <c:pt idx="52">
                  <c:v>-40</c:v>
                </c:pt>
                <c:pt idx="53">
                  <c:v>-40</c:v>
                </c:pt>
                <c:pt idx="54">
                  <c:v>-40</c:v>
                </c:pt>
                <c:pt idx="55">
                  <c:v>-40</c:v>
                </c:pt>
                <c:pt idx="56">
                  <c:v>-40</c:v>
                </c:pt>
                <c:pt idx="57">
                  <c:v>-40</c:v>
                </c:pt>
                <c:pt idx="58">
                  <c:v>-40</c:v>
                </c:pt>
                <c:pt idx="59">
                  <c:v>-40</c:v>
                </c:pt>
                <c:pt idx="60">
                  <c:v>-40</c:v>
                </c:pt>
                <c:pt idx="61">
                  <c:v>-40</c:v>
                </c:pt>
                <c:pt idx="62">
                  <c:v>-40</c:v>
                </c:pt>
                <c:pt idx="63">
                  <c:v>-40</c:v>
                </c:pt>
                <c:pt idx="64">
                  <c:v>-40</c:v>
                </c:pt>
                <c:pt idx="65">
                  <c:v>-40</c:v>
                </c:pt>
                <c:pt idx="66">
                  <c:v>-40</c:v>
                </c:pt>
                <c:pt idx="67">
                  <c:v>-40</c:v>
                </c:pt>
                <c:pt idx="68">
                  <c:v>-40</c:v>
                </c:pt>
                <c:pt idx="69">
                  <c:v>-40</c:v>
                </c:pt>
                <c:pt idx="70">
                  <c:v>-40</c:v>
                </c:pt>
                <c:pt idx="71">
                  <c:v>-40</c:v>
                </c:pt>
                <c:pt idx="72">
                  <c:v>-40</c:v>
                </c:pt>
                <c:pt idx="73">
                  <c:v>-40</c:v>
                </c:pt>
                <c:pt idx="74">
                  <c:v>-40</c:v>
                </c:pt>
                <c:pt idx="75">
                  <c:v>-40</c:v>
                </c:pt>
                <c:pt idx="76">
                  <c:v>-40</c:v>
                </c:pt>
                <c:pt idx="77">
                  <c:v>-40</c:v>
                </c:pt>
                <c:pt idx="78">
                  <c:v>-40</c:v>
                </c:pt>
                <c:pt idx="79">
                  <c:v>-40</c:v>
                </c:pt>
                <c:pt idx="80">
                  <c:v>-40</c:v>
                </c:pt>
                <c:pt idx="81">
                  <c:v>-40</c:v>
                </c:pt>
                <c:pt idx="82">
                  <c:v>-40</c:v>
                </c:pt>
                <c:pt idx="83">
                  <c:v>-40</c:v>
                </c:pt>
                <c:pt idx="84">
                  <c:v>-40</c:v>
                </c:pt>
                <c:pt idx="85">
                  <c:v>-40</c:v>
                </c:pt>
                <c:pt idx="86">
                  <c:v>-40</c:v>
                </c:pt>
                <c:pt idx="87">
                  <c:v>-40</c:v>
                </c:pt>
                <c:pt idx="88">
                  <c:v>-40</c:v>
                </c:pt>
                <c:pt idx="89">
                  <c:v>-40</c:v>
                </c:pt>
                <c:pt idx="90">
                  <c:v>-40</c:v>
                </c:pt>
                <c:pt idx="91">
                  <c:v>-40</c:v>
                </c:pt>
                <c:pt idx="92">
                  <c:v>-40</c:v>
                </c:pt>
                <c:pt idx="93">
                  <c:v>-40</c:v>
                </c:pt>
                <c:pt idx="94">
                  <c:v>-40</c:v>
                </c:pt>
                <c:pt idx="95">
                  <c:v>-40</c:v>
                </c:pt>
                <c:pt idx="96">
                  <c:v>-40</c:v>
                </c:pt>
                <c:pt idx="97">
                  <c:v>-40</c:v>
                </c:pt>
                <c:pt idx="98">
                  <c:v>-40</c:v>
                </c:pt>
                <c:pt idx="99">
                  <c:v>-40</c:v>
                </c:pt>
                <c:pt idx="100">
                  <c:v>-40</c:v>
                </c:pt>
              </c:numCache>
            </c:numRef>
          </c:yVal>
          <c:smooth val="1"/>
        </c:ser>
        <c:ser>
          <c:idx val="3"/>
          <c:order val="3"/>
          <c:tx>
            <c:v>y</c:v>
          </c:tx>
          <c:spPr>
            <a:ln w="19050">
              <a:solidFill>
                <a:schemeClr val="accent1"/>
              </a:solidFill>
              <a:headEnd type="none"/>
              <a:tailEnd type="stealth"/>
            </a:ln>
          </c:spPr>
          <c:marker>
            <c:symbol val="none"/>
          </c:marker>
          <c:trendline>
            <c:trendlineType val="linear"/>
          </c:trendline>
          <c:xVal>
            <c:numRef>
              <c:f>'Koło Mohra - obliczenia'!$H$2:$H$102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xVal>
          <c:yVal>
            <c:numRef>
              <c:f>'Koło Mohra - obliczenia'!$I$2:$I$102</c:f>
              <c:numCache>
                <c:formatCode>General</c:formatCode>
                <c:ptCount val="101"/>
                <c:pt idx="0">
                  <c:v>-140.80127840328723</c:v>
                </c:pt>
                <c:pt idx="1">
                  <c:v>-140.77311533101764</c:v>
                </c:pt>
                <c:pt idx="2">
                  <c:v>-140.68859228807429</c:v>
                </c:pt>
                <c:pt idx="3">
                  <c:v>-140.54760759258761</c:v>
                </c:pt>
                <c:pt idx="4">
                  <c:v>-140.349991093694</c:v>
                </c:pt>
                <c:pt idx="5">
                  <c:v>-140.0955031398224</c:v>
                </c:pt>
                <c:pt idx="6">
                  <c:v>-139.78383311384755</c:v>
                </c:pt>
                <c:pt idx="7">
                  <c:v>-139.4145975140336</c:v>
                </c:pt>
                <c:pt idx="8">
                  <c:v>-138.98733755274247</c:v>
                </c:pt>
                <c:pt idx="9">
                  <c:v>-138.50151623718773</c:v>
                </c:pt>
                <c:pt idx="10">
                  <c:v>-137.95651488784418</c:v>
                </c:pt>
                <c:pt idx="11">
                  <c:v>-137.35162904021186</c:v>
                </c:pt>
                <c:pt idx="12">
                  <c:v>-136.68606366414966</c:v>
                </c:pt>
                <c:pt idx="13">
                  <c:v>-135.95892762154301</c:v>
                </c:pt>
                <c:pt idx="14">
                  <c:v>-135.16922726715563</c:v>
                </c:pt>
                <c:pt idx="15">
                  <c:v>-134.31585907851672</c:v>
                </c:pt>
                <c:pt idx="16">
                  <c:v>-133.39760117783214</c:v>
                </c:pt>
                <c:pt idx="17">
                  <c:v>-132.41310358117869</c:v>
                </c:pt>
                <c:pt idx="18">
                  <c:v>-131.360876976366</c:v>
                </c:pt>
                <c:pt idx="19">
                  <c:v>-130.23927978916328</c:v>
                </c:pt>
                <c:pt idx="20">
                  <c:v>-129.04650324592276</c:v>
                </c:pt>
                <c:pt idx="21">
                  <c:v>-127.78055407611893</c:v>
                </c:pt>
                <c:pt idx="22">
                  <c:v>-126.43923441716956</c:v>
                </c:pt>
                <c:pt idx="23">
                  <c:v>-125.02011838100279</c:v>
                </c:pt>
                <c:pt idx="24">
                  <c:v>-123.5205246102847</c:v>
                </c:pt>
                <c:pt idx="25">
                  <c:v>-121.93748398257178</c:v>
                </c:pt>
                <c:pt idx="26">
                  <c:v>-120.2677013998353</c:v>
                </c:pt>
                <c:pt idx="27">
                  <c:v>-118.50751031052819</c:v>
                </c:pt>
                <c:pt idx="28">
                  <c:v>-116.65281822570743</c:v>
                </c:pt>
                <c:pt idx="29">
                  <c:v>-114.69904097245076</c:v>
                </c:pt>
                <c:pt idx="30">
                  <c:v>-112.64102272262951</c:v>
                </c:pt>
                <c:pt idx="31">
                  <c:v>-110.47293786262739</c:v>
                </c:pt>
                <c:pt idx="32">
                  <c:v>-108.18816940867393</c:v>
                </c:pt>
                <c:pt idx="33">
                  <c:v>-105.7791567370431</c:v>
                </c:pt>
                <c:pt idx="34">
                  <c:v>-103.237202596738</c:v>
                </c:pt>
                <c:pt idx="35">
                  <c:v>-100.5522252364408</c:v>
                </c:pt>
                <c:pt idx="36">
                  <c:v>-97.71243523728144</c:v>
                </c:pt>
                <c:pt idx="37">
                  <c:v>-94.703906994378627</c:v>
                </c:pt>
                <c:pt idx="38">
                  <c:v>-91.509999453611172</c:v>
                </c:pt>
                <c:pt idx="39">
                  <c:v>-88.110555553803607</c:v>
                </c:pt>
                <c:pt idx="40">
                  <c:v>-84.480767041971788</c:v>
                </c:pt>
                <c:pt idx="41">
                  <c:v>-80.589515447109534</c:v>
                </c:pt>
                <c:pt idx="42">
                  <c:v>-76.396858574158045</c:v>
                </c:pt>
                <c:pt idx="43">
                  <c:v>-71.850052192047158</c:v>
                </c:pt>
                <c:pt idx="44">
                  <c:v>-66.876901842115117</c:v>
                </c:pt>
                <c:pt idx="45">
                  <c:v>-61.373854368125642</c:v>
                </c:pt>
                <c:pt idx="46">
                  <c:v>-55.182605955136744</c:v>
                </c:pt>
                <c:pt idx="47">
                  <c:v>-48.0377976181245</c:v>
                </c:pt>
                <c:pt idx="48">
                  <c:v>-39.424357952919074</c:v>
                </c:pt>
                <c:pt idx="49">
                  <c:v>-28.019100627962469</c:v>
                </c:pt>
                <c:pt idx="50">
                  <c:v>0</c:v>
                </c:pt>
                <c:pt idx="51">
                  <c:v>28.01910062796442</c:v>
                </c:pt>
                <c:pt idx="52">
                  <c:v>39.42435795292041</c:v>
                </c:pt>
                <c:pt idx="53">
                  <c:v>48.03779761812568</c:v>
                </c:pt>
                <c:pt idx="54">
                  <c:v>55.182605955137738</c:v>
                </c:pt>
                <c:pt idx="55">
                  <c:v>61.373854368126558</c:v>
                </c:pt>
                <c:pt idx="56">
                  <c:v>66.876901842115927</c:v>
                </c:pt>
                <c:pt idx="57">
                  <c:v>71.850052192047926</c:v>
                </c:pt>
                <c:pt idx="58">
                  <c:v>76.396858574158742</c:v>
                </c:pt>
                <c:pt idx="59">
                  <c:v>80.589515447110202</c:v>
                </c:pt>
                <c:pt idx="60">
                  <c:v>84.480767041972442</c:v>
                </c:pt>
                <c:pt idx="61">
                  <c:v>88.110555553804204</c:v>
                </c:pt>
                <c:pt idx="62">
                  <c:v>91.509999453611741</c:v>
                </c:pt>
                <c:pt idx="63">
                  <c:v>94.703906994379182</c:v>
                </c:pt>
                <c:pt idx="64">
                  <c:v>97.712435237281966</c:v>
                </c:pt>
                <c:pt idx="65">
                  <c:v>100.5522252364413</c:v>
                </c:pt>
                <c:pt idx="66">
                  <c:v>103.23720259673847</c:v>
                </c:pt>
                <c:pt idx="67">
                  <c:v>105.77915673704355</c:v>
                </c:pt>
                <c:pt idx="68">
                  <c:v>108.18816940867437</c:v>
                </c:pt>
                <c:pt idx="69">
                  <c:v>110.47293786262782</c:v>
                </c:pt>
                <c:pt idx="70">
                  <c:v>112.64102272262991</c:v>
                </c:pt>
                <c:pt idx="71">
                  <c:v>114.69904097245116</c:v>
                </c:pt>
                <c:pt idx="72">
                  <c:v>116.65281822570782</c:v>
                </c:pt>
                <c:pt idx="73">
                  <c:v>118.50751031052855</c:v>
                </c:pt>
                <c:pt idx="74">
                  <c:v>120.26770139983566</c:v>
                </c:pt>
                <c:pt idx="75">
                  <c:v>121.9374839825721</c:v>
                </c:pt>
                <c:pt idx="76">
                  <c:v>123.52052461028504</c:v>
                </c:pt>
                <c:pt idx="77">
                  <c:v>125.02011838100312</c:v>
                </c:pt>
                <c:pt idx="78">
                  <c:v>126.43923441716986</c:v>
                </c:pt>
                <c:pt idx="79">
                  <c:v>127.78055407611923</c:v>
                </c:pt>
                <c:pt idx="80">
                  <c:v>129.04650324592305</c:v>
                </c:pt>
                <c:pt idx="81">
                  <c:v>130.23927978916356</c:v>
                </c:pt>
                <c:pt idx="82">
                  <c:v>131.36087697636626</c:v>
                </c:pt>
                <c:pt idx="83">
                  <c:v>132.41310358117897</c:v>
                </c:pt>
                <c:pt idx="84">
                  <c:v>133.39760117783237</c:v>
                </c:pt>
                <c:pt idx="85">
                  <c:v>134.31585907851695</c:v>
                </c:pt>
                <c:pt idx="86">
                  <c:v>135.16922726715583</c:v>
                </c:pt>
                <c:pt idx="87">
                  <c:v>135.95892762154321</c:v>
                </c:pt>
                <c:pt idx="88">
                  <c:v>136.68606366414983</c:v>
                </c:pt>
                <c:pt idx="89">
                  <c:v>137.35162904021206</c:v>
                </c:pt>
                <c:pt idx="90">
                  <c:v>137.95651488784435</c:v>
                </c:pt>
                <c:pt idx="91">
                  <c:v>138.5015162371879</c:v>
                </c:pt>
                <c:pt idx="92">
                  <c:v>138.98733755274262</c:v>
                </c:pt>
                <c:pt idx="93">
                  <c:v>139.41459751403372</c:v>
                </c:pt>
                <c:pt idx="94">
                  <c:v>139.78383311384766</c:v>
                </c:pt>
                <c:pt idx="95">
                  <c:v>140.09550313982248</c:v>
                </c:pt>
                <c:pt idx="96">
                  <c:v>140.34999109369409</c:v>
                </c:pt>
                <c:pt idx="97">
                  <c:v>140.54760759258767</c:v>
                </c:pt>
                <c:pt idx="98">
                  <c:v>140.68859228807432</c:v>
                </c:pt>
                <c:pt idx="99">
                  <c:v>140.77311533101766</c:v>
                </c:pt>
                <c:pt idx="100">
                  <c:v>140.80127840328723</c:v>
                </c:pt>
              </c:numCache>
            </c:numRef>
          </c:yVal>
          <c:smooth val="1"/>
        </c:ser>
        <c:axId val="128521728"/>
        <c:axId val="128523648"/>
      </c:scatterChart>
      <c:valAx>
        <c:axId val="128521728"/>
        <c:scaling>
          <c:orientation val="minMax"/>
        </c:scaling>
        <c:axPos val="b"/>
        <c:majorGridlines/>
        <c:minorGridlines>
          <c:spPr>
            <a:ln w="0"/>
          </c:spPr>
        </c:minorGridlines>
        <c:title>
          <c:tx>
            <c:rich>
              <a:bodyPr anchor="t" anchorCtr="0"/>
              <a:lstStyle/>
              <a:p>
                <a:pPr>
                  <a:defRPr/>
                </a:pPr>
                <a:r>
                  <a:rPr lang="pl-PL"/>
                  <a:t>naprężenia normalne</a:t>
                </a:r>
              </a:p>
            </c:rich>
          </c:tx>
          <c:layout>
            <c:manualLayout>
              <c:xMode val="edge"/>
              <c:yMode val="edge"/>
              <c:x val="0.69415787157204278"/>
              <c:y val="0.94514531125788315"/>
            </c:manualLayout>
          </c:layout>
        </c:title>
        <c:numFmt formatCode="0.00" sourceLinked="1"/>
        <c:majorTickMark val="none"/>
        <c:tickLblPos val="nextTo"/>
        <c:spPr>
          <a:ln w="19050">
            <a:solidFill>
              <a:schemeClr val="tx1"/>
            </a:solidFill>
            <a:tailEnd type="stealth"/>
          </a:ln>
        </c:spPr>
        <c:crossAx val="128523648"/>
        <c:crossesAt val="0"/>
        <c:crossBetween val="midCat"/>
      </c:valAx>
      <c:valAx>
        <c:axId val="128523648"/>
        <c:scaling>
          <c:orientation val="minMax"/>
        </c:scaling>
        <c:axPos val="l"/>
        <c:majorGridlines/>
        <c:minorGridlines/>
        <c:title>
          <c:tx>
            <c:rich>
              <a:bodyPr anchor="t" anchorCtr="0"/>
              <a:lstStyle/>
              <a:p>
                <a:pPr>
                  <a:defRPr/>
                </a:pPr>
                <a:r>
                  <a:rPr lang="pl-PL"/>
                  <a:t>naprężenia</a:t>
                </a:r>
                <a:r>
                  <a:rPr lang="pl-PL" baseline="0"/>
                  <a:t> styczne</a:t>
                </a:r>
                <a:endParaRPr lang="pl-PL"/>
              </a:p>
            </c:rich>
          </c:tx>
          <c:layout>
            <c:manualLayout>
              <c:xMode val="edge"/>
              <c:yMode val="edge"/>
              <c:x val="1.5025984089020943E-2"/>
              <c:y val="2.4684972550733802E-2"/>
            </c:manualLayout>
          </c:layout>
        </c:title>
        <c:numFmt formatCode="General" sourceLinked="1"/>
        <c:majorTickMark val="none"/>
        <c:tickLblPos val="nextTo"/>
        <c:spPr>
          <a:ln w="19050">
            <a:solidFill>
              <a:schemeClr val="tx1"/>
            </a:solidFill>
            <a:headEnd type="none"/>
            <a:tailEnd type="stealth"/>
          </a:ln>
        </c:spPr>
        <c:crossAx val="128521728"/>
        <c:crosses val="autoZero"/>
        <c:crossBetween val="midCat"/>
      </c:valAx>
    </c:plotArea>
    <c:legend>
      <c:legendPos val="r"/>
      <c:legendEntry>
        <c:idx val="4"/>
        <c:delete val="1"/>
      </c:legendEntry>
      <c:legendEntry>
        <c:idx val="0"/>
        <c:delete val="1"/>
      </c:legendEntry>
      <c:legendEntry>
        <c:idx val="1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228" cy="6067011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H49"/>
  <sheetViews>
    <sheetView tabSelected="1" workbookViewId="0">
      <selection activeCell="F3" sqref="F3"/>
    </sheetView>
  </sheetViews>
  <sheetFormatPr defaultRowHeight="14.25"/>
  <cols>
    <col min="1" max="1" width="10.125" bestFit="1" customWidth="1"/>
    <col min="2" max="2" width="9.375" bestFit="1" customWidth="1"/>
  </cols>
  <sheetData>
    <row r="1" spans="1:8">
      <c r="A1" s="8" t="s">
        <v>0</v>
      </c>
      <c r="B1" s="8"/>
      <c r="C1" s="8"/>
      <c r="D1" s="8"/>
      <c r="E1" s="8"/>
      <c r="F1" s="8"/>
    </row>
    <row r="3" spans="1:8" ht="18.75">
      <c r="A3" s="5" t="s">
        <v>42</v>
      </c>
      <c r="B3" s="6">
        <v>-270</v>
      </c>
      <c r="C3" s="7" t="s">
        <v>1</v>
      </c>
      <c r="D3" s="10" t="s">
        <v>3</v>
      </c>
    </row>
    <row r="4" spans="1:8" ht="18.75">
      <c r="A4" s="5" t="s">
        <v>43</v>
      </c>
      <c r="B4" s="6">
        <v>0</v>
      </c>
      <c r="C4" s="7" t="s">
        <v>1</v>
      </c>
      <c r="D4" s="10"/>
    </row>
    <row r="5" spans="1:8" ht="18.75">
      <c r="A5" s="5" t="s">
        <v>44</v>
      </c>
      <c r="B5" s="6">
        <v>40</v>
      </c>
      <c r="C5" s="7" t="s">
        <v>1</v>
      </c>
      <c r="D5" s="10"/>
    </row>
    <row r="7" spans="1:8">
      <c r="A7" s="5" t="s">
        <v>45</v>
      </c>
      <c r="B7" s="6">
        <v>55</v>
      </c>
      <c r="C7" s="7" t="s">
        <v>2</v>
      </c>
    </row>
    <row r="9" spans="1:8">
      <c r="A9" s="12" t="s">
        <v>4</v>
      </c>
      <c r="B9" s="8"/>
      <c r="C9" s="8"/>
      <c r="D9" s="8"/>
    </row>
    <row r="11" spans="1:8" ht="18.75">
      <c r="A11" s="1" t="s">
        <v>5</v>
      </c>
      <c r="B11" s="2">
        <f>($B$3+$B$4)/2+((($B$3-$B$4)/2)^2+$B$5^2)^0.5</f>
        <v>5.8012784032872275</v>
      </c>
      <c r="C11" t="s">
        <v>1</v>
      </c>
    </row>
    <row r="12" spans="1:8" ht="18.75">
      <c r="A12" s="1" t="s">
        <v>6</v>
      </c>
      <c r="B12" s="2">
        <f>($B$3+$B$4)/2-((($B$3-$B$4)/2)^2+$B$5^2)^0.5</f>
        <v>-275.80127840328726</v>
      </c>
      <c r="C12" t="s">
        <v>1</v>
      </c>
    </row>
    <row r="14" spans="1:8" ht="18.75">
      <c r="A14" s="1" t="s">
        <v>13</v>
      </c>
      <c r="B14" s="2">
        <f>IF($B$3=$B$4,45,DEGREES(ATAN(2*$B$5/($B$3-$B$4))/2))</f>
        <v>-8.2521806908775091</v>
      </c>
      <c r="C14" t="s">
        <v>2</v>
      </c>
      <c r="D14" s="11" t="str">
        <f>IF($B$3&lt;&gt;$B$4,IF($B$3&gt;$B$4,"Kąt między osiami x i I","Kąt między osiami x i II"),"Równe naprężenia normalne-zrób koło Mohra")</f>
        <v>Kąt między osiami x i II</v>
      </c>
      <c r="E14" s="11"/>
      <c r="F14" s="11"/>
      <c r="G14" s="11"/>
      <c r="H14" s="11"/>
    </row>
    <row r="16" spans="1:8" ht="18.75">
      <c r="A16" s="1" t="s">
        <v>7</v>
      </c>
      <c r="B16" s="2">
        <f>$B$3+$B$4</f>
        <v>-270</v>
      </c>
      <c r="C16" t="s">
        <v>1</v>
      </c>
      <c r="D16" s="9" t="str">
        <f>IF($B$16=$B$17,"OK!","BŁĄD!")</f>
        <v>OK!</v>
      </c>
    </row>
    <row r="17" spans="1:5" ht="18.75">
      <c r="A17" s="1" t="s">
        <v>8</v>
      </c>
      <c r="B17" s="2">
        <f>$B$11+$B$12</f>
        <v>-270</v>
      </c>
      <c r="C17" t="s">
        <v>1</v>
      </c>
      <c r="D17" s="9"/>
    </row>
    <row r="19" spans="1:5" ht="18.75">
      <c r="A19" s="1" t="s">
        <v>16</v>
      </c>
      <c r="B19">
        <f>$B$3*$B$4-$B$5^2</f>
        <v>-1600</v>
      </c>
      <c r="C19" t="s">
        <v>1</v>
      </c>
      <c r="D19" s="9" t="str">
        <f>IF($B$19=$B$20,"OK!","BŁĄD!")</f>
        <v>OK!</v>
      </c>
    </row>
    <row r="20" spans="1:5" ht="18.75">
      <c r="A20" s="1" t="s">
        <v>17</v>
      </c>
      <c r="B20">
        <f>$B$11*$B$12</f>
        <v>-1599.9999999999984</v>
      </c>
      <c r="C20" t="s">
        <v>1</v>
      </c>
      <c r="D20" s="9"/>
    </row>
    <row r="22" spans="1:5">
      <c r="A22" s="12" t="s">
        <v>9</v>
      </c>
      <c r="B22" s="8"/>
      <c r="C22" s="8"/>
      <c r="D22" s="8"/>
      <c r="E22" s="8"/>
    </row>
    <row r="24" spans="1:5" ht="18.75">
      <c r="A24" s="1" t="s">
        <v>10</v>
      </c>
      <c r="B24" s="2">
        <f>((($B$3+$B$4)/2)^2+$B$5^2)^0.5</f>
        <v>140.80127840328723</v>
      </c>
      <c r="C24" t="s">
        <v>1</v>
      </c>
    </row>
    <row r="25" spans="1:5" ht="18.75">
      <c r="A25" s="1" t="s">
        <v>11</v>
      </c>
      <c r="B25" s="2">
        <f>-(((($B$3+$B$4)/2)^2+$B$5^2)^0.5)</f>
        <v>-140.80127840328723</v>
      </c>
      <c r="C25" t="s">
        <v>1</v>
      </c>
    </row>
    <row r="27" spans="1:5" ht="18.75">
      <c r="A27" s="1" t="s">
        <v>12</v>
      </c>
      <c r="B27" s="2">
        <f>DEGREES(ATAN(($B$3-$B$4)/(-2*$B$5))/2)</f>
        <v>36.747819309122491</v>
      </c>
      <c r="C27" t="s">
        <v>2</v>
      </c>
    </row>
    <row r="29" spans="1:5" ht="18.75">
      <c r="A29" s="1" t="s">
        <v>14</v>
      </c>
      <c r="B29" s="2">
        <f>($B$3+$B$4)/2+($B$3-$B$4)*COS(2*RADIANS($B$27))/2+$B$5*SIN(2*RADIANS($B$27))</f>
        <v>-135</v>
      </c>
      <c r="C29" t="s">
        <v>1</v>
      </c>
    </row>
    <row r="30" spans="1:5" ht="18.75">
      <c r="A30" s="1" t="s">
        <v>15</v>
      </c>
      <c r="B30" s="2">
        <f>($B$3+$B$4)/2-($B$3-$B$4)*COS(2*RADIANS($B$27))/2-$B$5*SIN(2*RADIANS($B$27))</f>
        <v>-135</v>
      </c>
      <c r="C30" t="s">
        <v>1</v>
      </c>
    </row>
    <row r="32" spans="1:5" ht="18.75">
      <c r="A32" s="1" t="s">
        <v>7</v>
      </c>
      <c r="B32" s="2">
        <f>$B$3+$B$4</f>
        <v>-270</v>
      </c>
      <c r="C32" t="s">
        <v>1</v>
      </c>
      <c r="D32" s="9" t="str">
        <f>IF($B$32=$B$33,"OK!","BŁĄD!")</f>
        <v>OK!</v>
      </c>
    </row>
    <row r="33" spans="1:4" ht="18.75">
      <c r="A33" s="1" t="s">
        <v>18</v>
      </c>
      <c r="B33" s="2">
        <f>$B$29+$B$30</f>
        <v>-270</v>
      </c>
      <c r="C33" t="s">
        <v>1</v>
      </c>
      <c r="D33" s="9"/>
    </row>
    <row r="35" spans="1:4" ht="18.75">
      <c r="A35" s="1" t="s">
        <v>16</v>
      </c>
      <c r="B35">
        <f>$B$3*$B$4-$B$5^2</f>
        <v>-1600</v>
      </c>
      <c r="C35" t="s">
        <v>1</v>
      </c>
      <c r="D35" s="9" t="str">
        <f>IF($B$35=$B$36,"OK!","BŁĄD!")</f>
        <v>OK!</v>
      </c>
    </row>
    <row r="36" spans="1:4" ht="18.75">
      <c r="A36" s="1" t="s">
        <v>19</v>
      </c>
      <c r="B36">
        <f>$B$29*$B$30-((ABS($B$24)+ABS($B$25))/2)^2</f>
        <v>-1600</v>
      </c>
      <c r="C36" t="s">
        <v>1</v>
      </c>
      <c r="D36" s="9"/>
    </row>
    <row r="38" spans="1:4">
      <c r="A38" s="12" t="s">
        <v>20</v>
      </c>
      <c r="B38" s="8"/>
      <c r="C38" s="8"/>
    </row>
    <row r="40" spans="1:4" ht="18.75">
      <c r="A40" s="1" t="s">
        <v>21</v>
      </c>
      <c r="B40" s="2">
        <f>($B$3+$B$4)/2+($B$3-$B$4)*COS(2*RADIANS($B$7))/2+$B$5*SIN(2*RADIANS($B$7))</f>
        <v>-51.239575819598386</v>
      </c>
      <c r="C40" t="s">
        <v>1</v>
      </c>
    </row>
    <row r="41" spans="1:4" ht="18.75">
      <c r="A41" s="1" t="s">
        <v>22</v>
      </c>
      <c r="B41" s="2">
        <f>($B$3+$B$4)/2-($B$3-$B$4)*COS(2*RADIANS($B$7))/2-$B$5*SIN(2*RADIANS($B$7))</f>
        <v>-218.76042418040163</v>
      </c>
      <c r="C41" t="s">
        <v>1</v>
      </c>
    </row>
    <row r="42" spans="1:4" ht="18.75">
      <c r="A42" s="1" t="s">
        <v>23</v>
      </c>
      <c r="B42" s="2">
        <f>-(($B$3-$B$4)*SIN(2*RADIANS($B$7))/2-$B$5*COS(2*RADIANS($B$7)))</f>
        <v>113.1776980730709</v>
      </c>
      <c r="C42" t="s">
        <v>1</v>
      </c>
    </row>
    <row r="43" spans="1:4" ht="18.75">
      <c r="A43" s="1" t="s">
        <v>24</v>
      </c>
      <c r="B43" s="2">
        <f>-B42</f>
        <v>-113.1776980730709</v>
      </c>
      <c r="C43" t="s">
        <v>1</v>
      </c>
    </row>
    <row r="45" spans="1:4" ht="18.75">
      <c r="A45" s="1" t="s">
        <v>7</v>
      </c>
      <c r="B45" s="2">
        <f>$B$3+$B$4</f>
        <v>-270</v>
      </c>
      <c r="C45" t="s">
        <v>1</v>
      </c>
      <c r="D45" s="9" t="str">
        <f>IF($B$45=$B$46,"OK!","BŁĄD!")</f>
        <v>OK!</v>
      </c>
    </row>
    <row r="46" spans="1:4" ht="18.75">
      <c r="A46" s="1" t="s">
        <v>25</v>
      </c>
      <c r="B46" s="2">
        <f>$B$40+$B$41</f>
        <v>-270</v>
      </c>
      <c r="C46" t="s">
        <v>1</v>
      </c>
      <c r="D46" s="9"/>
    </row>
    <row r="48" spans="1:4" ht="18.75">
      <c r="A48" s="1" t="s">
        <v>16</v>
      </c>
      <c r="B48">
        <f>$B$3*$B$4-$B$5^2</f>
        <v>-1600</v>
      </c>
      <c r="C48" t="s">
        <v>1</v>
      </c>
      <c r="D48" s="9" t="str">
        <f>IF($B$48=$B$49,"OK!","BŁĄD!")</f>
        <v>OK!</v>
      </c>
    </row>
    <row r="49" spans="1:4" ht="18.75">
      <c r="A49" s="1" t="s">
        <v>26</v>
      </c>
      <c r="B49">
        <f>$B$40*$B$41-((ABS($B$42)+ABS($B$43))/2)^2</f>
        <v>-1600.0000000000036</v>
      </c>
      <c r="C49" t="s">
        <v>1</v>
      </c>
      <c r="D49" s="9"/>
    </row>
  </sheetData>
  <mergeCells count="12">
    <mergeCell ref="D48:D49"/>
    <mergeCell ref="D35:D36"/>
    <mergeCell ref="A38:C38"/>
    <mergeCell ref="A22:E22"/>
    <mergeCell ref="A9:D9"/>
    <mergeCell ref="A1:F1"/>
    <mergeCell ref="D45:D46"/>
    <mergeCell ref="D3:D5"/>
    <mergeCell ref="D14:H14"/>
    <mergeCell ref="D16:D17"/>
    <mergeCell ref="D19:D20"/>
    <mergeCell ref="D32:D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9"/>
  <sheetViews>
    <sheetView topLeftCell="A28" workbookViewId="0">
      <selection activeCell="G41" sqref="G41"/>
    </sheetView>
  </sheetViews>
  <sheetFormatPr defaultRowHeight="14.25"/>
  <cols>
    <col min="1" max="1" width="10.125" bestFit="1" customWidth="1"/>
    <col min="2" max="2" width="9.375" bestFit="1" customWidth="1"/>
  </cols>
  <sheetData>
    <row r="1" spans="1:8">
      <c r="A1" s="8" t="s">
        <v>46</v>
      </c>
      <c r="B1" s="8"/>
      <c r="C1" s="8"/>
      <c r="D1" s="8"/>
      <c r="E1" s="8"/>
      <c r="F1" s="8"/>
    </row>
    <row r="3" spans="1:8" ht="18.75">
      <c r="A3" s="5" t="s">
        <v>42</v>
      </c>
      <c r="B3" s="6">
        <v>-270</v>
      </c>
      <c r="C3" s="7" t="s">
        <v>1</v>
      </c>
      <c r="D3" s="10" t="s">
        <v>3</v>
      </c>
    </row>
    <row r="4" spans="1:8" ht="18.75">
      <c r="A4" s="5" t="s">
        <v>43</v>
      </c>
      <c r="B4" s="6">
        <v>0</v>
      </c>
      <c r="C4" s="7" t="s">
        <v>1</v>
      </c>
      <c r="D4" s="10"/>
    </row>
    <row r="5" spans="1:8" ht="18.75">
      <c r="A5" s="5" t="s">
        <v>44</v>
      </c>
      <c r="B5" s="6">
        <v>40</v>
      </c>
      <c r="C5" s="7" t="s">
        <v>1</v>
      </c>
      <c r="D5" s="10"/>
    </row>
    <row r="7" spans="1:8">
      <c r="A7" s="5" t="s">
        <v>45</v>
      </c>
      <c r="B7" s="6">
        <v>55</v>
      </c>
      <c r="C7" s="7" t="s">
        <v>2</v>
      </c>
    </row>
    <row r="9" spans="1:8">
      <c r="A9" s="12" t="s">
        <v>4</v>
      </c>
      <c r="B9" s="8"/>
      <c r="C9" s="8"/>
      <c r="D9" s="8"/>
    </row>
    <row r="11" spans="1:8" ht="18.75">
      <c r="A11" s="1" t="s">
        <v>5</v>
      </c>
      <c r="B11" s="2">
        <f>($B$3+$B$4)/2+((($B$3-$B$4)/2)^2+$B$5^2)^0.5</f>
        <v>5.8012784032872275</v>
      </c>
      <c r="C11" t="s">
        <v>1</v>
      </c>
    </row>
    <row r="12" spans="1:8" ht="18.75">
      <c r="A12" s="1" t="s">
        <v>6</v>
      </c>
      <c r="B12" s="2">
        <f>($B$3+$B$4)/2-((($B$3-$B$4)/2)^2+$B$5^2)^0.5</f>
        <v>-275.80127840328726</v>
      </c>
      <c r="C12" t="s">
        <v>1</v>
      </c>
    </row>
    <row r="14" spans="1:8" ht="18.75">
      <c r="A14" s="1" t="s">
        <v>13</v>
      </c>
      <c r="B14" s="2">
        <f>IF($B$3=$B$4,45,DEGREES(ATAN(2*$B$5/($B$3-$B$4))/2))</f>
        <v>-8.2521806908775091</v>
      </c>
      <c r="C14" t="s">
        <v>2</v>
      </c>
      <c r="D14" s="11" t="str">
        <f>IF($B$3&lt;&gt;$B$4,IF($B$3&gt;$B$4,"Kąt między osiami x i I","Kąt między osiami x i II"),"Równe naprężenia normalne-zrób koło Mohra")</f>
        <v>Kąt między osiami x i II</v>
      </c>
      <c r="E14" s="11"/>
      <c r="F14" s="11"/>
      <c r="G14" s="11"/>
      <c r="H14" s="11"/>
    </row>
    <row r="16" spans="1:8" ht="18.75">
      <c r="A16" s="1" t="s">
        <v>7</v>
      </c>
      <c r="B16" s="2">
        <f>$B$3+$B$4</f>
        <v>-270</v>
      </c>
      <c r="C16" t="s">
        <v>1</v>
      </c>
      <c r="D16" s="9" t="str">
        <f>IF($B$16=$B$17,"OK!","BŁĄD!")</f>
        <v>OK!</v>
      </c>
    </row>
    <row r="17" spans="1:5" ht="18.75">
      <c r="A17" s="1" t="s">
        <v>8</v>
      </c>
      <c r="B17" s="2">
        <f>$B$11+$B$12</f>
        <v>-270</v>
      </c>
      <c r="C17" t="s">
        <v>1</v>
      </c>
      <c r="D17" s="9"/>
    </row>
    <row r="19" spans="1:5" ht="18.75">
      <c r="A19" s="1" t="s">
        <v>16</v>
      </c>
      <c r="B19">
        <f>$B$3*$B$4-$B$5^2</f>
        <v>-1600</v>
      </c>
      <c r="C19" t="s">
        <v>1</v>
      </c>
      <c r="D19" s="9" t="str">
        <f>IF($B$19=$B$20,"OK!","BŁĄD!")</f>
        <v>OK!</v>
      </c>
    </row>
    <row r="20" spans="1:5" ht="18.75">
      <c r="A20" s="1" t="s">
        <v>17</v>
      </c>
      <c r="B20">
        <f>$B$11*$B$12</f>
        <v>-1599.9999999999984</v>
      </c>
      <c r="C20" t="s">
        <v>1</v>
      </c>
      <c r="D20" s="9"/>
    </row>
    <row r="22" spans="1:5">
      <c r="A22" s="12" t="s">
        <v>9</v>
      </c>
      <c r="B22" s="8"/>
      <c r="C22" s="8"/>
      <c r="D22" s="8"/>
      <c r="E22" s="8"/>
    </row>
    <row r="24" spans="1:5" ht="18.75">
      <c r="A24" s="1" t="s">
        <v>10</v>
      </c>
      <c r="B24" s="2">
        <f>((($B$3+$B$4)/2)^2+$B$5^2)^0.5</f>
        <v>140.80127840328723</v>
      </c>
      <c r="C24" t="s">
        <v>1</v>
      </c>
    </row>
    <row r="25" spans="1:5" ht="18.75">
      <c r="A25" s="1" t="s">
        <v>11</v>
      </c>
      <c r="B25" s="2">
        <f>-(((($B$3+$B$4)/2)^2+$B$5^2)^0.5)</f>
        <v>-140.80127840328723</v>
      </c>
      <c r="C25" t="s">
        <v>1</v>
      </c>
    </row>
    <row r="27" spans="1:5" ht="18.75">
      <c r="A27" s="1" t="s">
        <v>12</v>
      </c>
      <c r="B27" s="2">
        <f>DEGREES(ATAN(($B$3-$B$4)/(-2*$B$5))/2)</f>
        <v>36.747819309122491</v>
      </c>
      <c r="C27" t="s">
        <v>2</v>
      </c>
    </row>
    <row r="29" spans="1:5" ht="18.75">
      <c r="A29" s="1" t="s">
        <v>14</v>
      </c>
      <c r="B29" s="2">
        <f>($B$3+$B$4)/2+($B$3-$B$4)*COS(2*RADIANS($B$27))/2+$B$5*SIN(2*RADIANS($B$27))</f>
        <v>-135</v>
      </c>
      <c r="C29" t="s">
        <v>1</v>
      </c>
    </row>
    <row r="30" spans="1:5" ht="18.75">
      <c r="A30" s="1" t="s">
        <v>15</v>
      </c>
      <c r="B30" s="2">
        <f>($B$3+$B$4)/2-($B$3-$B$4)*COS(2*RADIANS($B$27))/2-$B$5*SIN(2*RADIANS($B$27))</f>
        <v>-135</v>
      </c>
      <c r="C30" t="s">
        <v>1</v>
      </c>
    </row>
    <row r="32" spans="1:5" ht="18.75">
      <c r="A32" s="1" t="s">
        <v>7</v>
      </c>
      <c r="B32" s="2">
        <f>$B$3+$B$4</f>
        <v>-270</v>
      </c>
      <c r="C32" t="s">
        <v>1</v>
      </c>
      <c r="D32" s="9" t="str">
        <f>IF($B$32=$B$33,"OK!","BŁĄD!")</f>
        <v>OK!</v>
      </c>
    </row>
    <row r="33" spans="1:4" ht="18.75">
      <c r="A33" s="1" t="s">
        <v>18</v>
      </c>
      <c r="B33" s="2">
        <f>$B$29+$B$30</f>
        <v>-270</v>
      </c>
      <c r="C33" t="s">
        <v>1</v>
      </c>
      <c r="D33" s="9"/>
    </row>
    <row r="35" spans="1:4" ht="18.75">
      <c r="A35" s="1" t="s">
        <v>16</v>
      </c>
      <c r="B35">
        <f>$B$3*$B$4-$B$5^2</f>
        <v>-1600</v>
      </c>
      <c r="C35" t="s">
        <v>1</v>
      </c>
      <c r="D35" s="9" t="str">
        <f>IF($B$35=$B$36,"OK!","BŁĄD!")</f>
        <v>OK!</v>
      </c>
    </row>
    <row r="36" spans="1:4" ht="18.75">
      <c r="A36" s="1" t="s">
        <v>19</v>
      </c>
      <c r="B36">
        <f>$B$29*$B$30-((ABS($B$24)+ABS($B$25))/2)^2</f>
        <v>-1600</v>
      </c>
      <c r="C36" t="s">
        <v>1</v>
      </c>
      <c r="D36" s="9"/>
    </row>
    <row r="38" spans="1:4">
      <c r="A38" s="12" t="s">
        <v>20</v>
      </c>
      <c r="B38" s="8"/>
      <c r="C38" s="8"/>
    </row>
    <row r="40" spans="1:4" ht="18.75">
      <c r="A40" s="1" t="s">
        <v>21</v>
      </c>
      <c r="B40" s="2">
        <f>($B$3+$B$4)/2+($B$3-$B$4)*COS(2*RADIANS($B$7))/2+$B$5*SIN(2*RADIANS($B$7))</f>
        <v>-51.239575819598386</v>
      </c>
      <c r="C40" t="s">
        <v>1</v>
      </c>
    </row>
    <row r="41" spans="1:4" ht="18.75">
      <c r="A41" s="1" t="s">
        <v>22</v>
      </c>
      <c r="B41" s="2">
        <f>($B$3+$B$4)/2-($B$3-$B$4)*COS(2*RADIANS($B$7))/2-$B$5*SIN(2*RADIANS($B$7))</f>
        <v>-218.76042418040163</v>
      </c>
      <c r="C41" t="s">
        <v>1</v>
      </c>
    </row>
    <row r="42" spans="1:4" ht="18.75">
      <c r="A42" s="1" t="s">
        <v>23</v>
      </c>
      <c r="B42" s="2">
        <f>-(($B$3-$B$4)*SIN(2*RADIANS($B$7))/2-$B$5*COS(2*RADIANS($B$7)))</f>
        <v>113.1776980730709</v>
      </c>
      <c r="C42" t="s">
        <v>1</v>
      </c>
    </row>
    <row r="43" spans="1:4" ht="18.75">
      <c r="A43" s="1" t="s">
        <v>47</v>
      </c>
      <c r="B43" s="2">
        <f>B42</f>
        <v>113.1776980730709</v>
      </c>
      <c r="C43" t="s">
        <v>1</v>
      </c>
    </row>
    <row r="45" spans="1:4" ht="18.75">
      <c r="A45" s="1" t="s">
        <v>7</v>
      </c>
      <c r="B45" s="2">
        <f>$B$3+$B$4</f>
        <v>-270</v>
      </c>
      <c r="C45" t="s">
        <v>1</v>
      </c>
      <c r="D45" s="9" t="str">
        <f>IF($B$45=$B$46,"OK!","BŁĄD!")</f>
        <v>OK!</v>
      </c>
    </row>
    <row r="46" spans="1:4" ht="18.75">
      <c r="A46" s="1" t="s">
        <v>25</v>
      </c>
      <c r="B46" s="2">
        <f>$B$40+$B$41</f>
        <v>-270</v>
      </c>
      <c r="C46" t="s">
        <v>1</v>
      </c>
      <c r="D46" s="9"/>
    </row>
    <row r="48" spans="1:4" ht="18.75">
      <c r="A48" s="1" t="s">
        <v>16</v>
      </c>
      <c r="B48">
        <f>$B$3*$B$4-$B$5^2</f>
        <v>-1600</v>
      </c>
      <c r="C48" t="s">
        <v>1</v>
      </c>
      <c r="D48" s="9" t="str">
        <f>IF($B$48=$B$49,"OK!","BŁĄD!")</f>
        <v>OK!</v>
      </c>
    </row>
    <row r="49" spans="1:4" ht="18.75">
      <c r="A49" s="1" t="s">
        <v>26</v>
      </c>
      <c r="B49">
        <f>$B$40*$B$41-((ABS($B$42)+ABS($B$43))/2)^2</f>
        <v>-1600.0000000000036</v>
      </c>
      <c r="C49" t="s">
        <v>1</v>
      </c>
      <c r="D49" s="9"/>
    </row>
  </sheetData>
  <mergeCells count="12">
    <mergeCell ref="A22:E22"/>
    <mergeCell ref="D32:D33"/>
    <mergeCell ref="D35:D36"/>
    <mergeCell ref="A38:C38"/>
    <mergeCell ref="D45:D46"/>
    <mergeCell ref="D48:D49"/>
    <mergeCell ref="A1:F1"/>
    <mergeCell ref="D3:D5"/>
    <mergeCell ref="A9:D9"/>
    <mergeCell ref="D14:H14"/>
    <mergeCell ref="D16:D17"/>
    <mergeCell ref="D19:D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L102"/>
  <sheetViews>
    <sheetView topLeftCell="C1" workbookViewId="0">
      <selection activeCell="N35" sqref="N35"/>
    </sheetView>
  </sheetViews>
  <sheetFormatPr defaultRowHeight="14.25"/>
  <cols>
    <col min="1" max="1" width="10" bestFit="1" customWidth="1"/>
    <col min="8" max="8" width="13" bestFit="1" customWidth="1"/>
    <col min="9" max="9" width="11.25" bestFit="1" customWidth="1"/>
  </cols>
  <sheetData>
    <row r="1" spans="1:12">
      <c r="A1" t="s">
        <v>27</v>
      </c>
      <c r="B1">
        <f>('Analiza inżynierska'!B3+'Analiza inżynierska'!B4)/2</f>
        <v>-135</v>
      </c>
      <c r="C1" s="3" t="s">
        <v>35</v>
      </c>
      <c r="D1" s="3" t="s">
        <v>34</v>
      </c>
      <c r="E1" s="3" t="s">
        <v>32</v>
      </c>
      <c r="F1" s="3" t="s">
        <v>33</v>
      </c>
      <c r="G1" s="3" t="s">
        <v>39</v>
      </c>
      <c r="H1" s="3" t="s">
        <v>40</v>
      </c>
      <c r="I1" s="3" t="s">
        <v>41</v>
      </c>
    </row>
    <row r="2" spans="1:12">
      <c r="A2" t="s">
        <v>28</v>
      </c>
      <c r="B2" s="2">
        <f>((ABS('Analiza inżynierska'!$B$3)-ABS('Koło Mohra - obliczenia'!$B$1))^2+'Analiza inżynierska'!$B$5^2)^0.5</f>
        <v>140.80127840328723</v>
      </c>
      <c r="C2">
        <v>1</v>
      </c>
      <c r="D2" s="2">
        <f>$B$3</f>
        <v>-275.80127840328726</v>
      </c>
      <c r="E2" t="e">
        <f>($B$2^2-(D2-$B$1)^2)^0.5</f>
        <v>#NUM!</v>
      </c>
      <c r="F2" t="e">
        <f>-(($B$2^2-(D2-$B$1)^2)^0.5)</f>
        <v>#NUM!</v>
      </c>
      <c r="G2" s="2">
        <f>-'Analiza inżynierska'!$B$5</f>
        <v>-40</v>
      </c>
      <c r="H2" s="2">
        <f>'Analiza inżynierska'!$B$4</f>
        <v>0</v>
      </c>
      <c r="I2">
        <f>F52</f>
        <v>-140.80127840328723</v>
      </c>
    </row>
    <row r="3" spans="1:12">
      <c r="A3" t="s">
        <v>29</v>
      </c>
      <c r="B3" s="2">
        <f>$B$1-$B$2</f>
        <v>-275.80127840328726</v>
      </c>
      <c r="C3">
        <v>2</v>
      </c>
      <c r="D3" s="2">
        <f>D2+$B$5</f>
        <v>-272.9852528352215</v>
      </c>
      <c r="E3">
        <f t="shared" ref="E3:E66" si="0">($B$2^2-(D3-$B$1)^2)^0.5</f>
        <v>28.01910062796442</v>
      </c>
      <c r="F3">
        <f t="shared" ref="F3:F66" si="1">-(($B$2^2-(D3-$B$1)^2)^0.5)</f>
        <v>-28.01910062796442</v>
      </c>
      <c r="G3" s="2">
        <f>-'Analiza inżynierska'!$B$5</f>
        <v>-40</v>
      </c>
      <c r="H3" s="2">
        <f>'Analiza inżynierska'!$B$4</f>
        <v>0</v>
      </c>
      <c r="I3">
        <f t="shared" ref="I3:I52" si="2">F53</f>
        <v>-140.77311533101764</v>
      </c>
      <c r="L3" t="s">
        <v>36</v>
      </c>
    </row>
    <row r="4" spans="1:12">
      <c r="A4" t="s">
        <v>30</v>
      </c>
      <c r="B4" s="2">
        <f>$B$1+$B$2</f>
        <v>5.8012784032872275</v>
      </c>
      <c r="C4">
        <v>3</v>
      </c>
      <c r="D4" s="2">
        <f t="shared" ref="D4:D67" si="3">D3+$B$5</f>
        <v>-270.16922726715575</v>
      </c>
      <c r="E4">
        <f t="shared" si="0"/>
        <v>39.42435795292041</v>
      </c>
      <c r="F4">
        <f t="shared" si="1"/>
        <v>-39.42435795292041</v>
      </c>
      <c r="G4" s="2">
        <f>-'Analiza inżynierska'!$B$5</f>
        <v>-40</v>
      </c>
      <c r="H4" s="2">
        <f>'Analiza inżynierska'!$B$4</f>
        <v>0</v>
      </c>
      <c r="I4">
        <f t="shared" si="2"/>
        <v>-140.68859228807429</v>
      </c>
      <c r="L4" t="s">
        <v>37</v>
      </c>
    </row>
    <row r="5" spans="1:12">
      <c r="A5" t="s">
        <v>31</v>
      </c>
      <c r="B5">
        <f>ABS((B4-B3)/100)</f>
        <v>2.8160255680657453</v>
      </c>
      <c r="C5">
        <v>4</v>
      </c>
      <c r="D5" s="2">
        <f t="shared" si="3"/>
        <v>-267.35320169908999</v>
      </c>
      <c r="E5">
        <f t="shared" si="0"/>
        <v>48.03779761812568</v>
      </c>
      <c r="F5">
        <f t="shared" si="1"/>
        <v>-48.03779761812568</v>
      </c>
      <c r="G5" s="2">
        <f>-'Analiza inżynierska'!$B$5</f>
        <v>-40</v>
      </c>
      <c r="H5" s="2">
        <f>'Analiza inżynierska'!$B$4</f>
        <v>0</v>
      </c>
      <c r="I5">
        <f t="shared" si="2"/>
        <v>-140.54760759258761</v>
      </c>
      <c r="L5" t="s">
        <v>38</v>
      </c>
    </row>
    <row r="6" spans="1:12">
      <c r="C6">
        <v>5</v>
      </c>
      <c r="D6" s="2">
        <f t="shared" si="3"/>
        <v>-264.53717613102424</v>
      </c>
      <c r="E6">
        <f t="shared" si="0"/>
        <v>55.182605955137738</v>
      </c>
      <c r="F6">
        <f t="shared" si="1"/>
        <v>-55.182605955137738</v>
      </c>
      <c r="G6" s="2">
        <f>-'Analiza inżynierska'!$B$5</f>
        <v>-40</v>
      </c>
      <c r="H6" s="2">
        <f>'Analiza inżynierska'!$B$4</f>
        <v>0</v>
      </c>
      <c r="I6">
        <f t="shared" si="2"/>
        <v>-140.349991093694</v>
      </c>
    </row>
    <row r="7" spans="1:12">
      <c r="C7">
        <v>6</v>
      </c>
      <c r="D7" s="2">
        <f t="shared" si="3"/>
        <v>-261.72115056295848</v>
      </c>
      <c r="E7">
        <f t="shared" si="0"/>
        <v>61.373854368126558</v>
      </c>
      <c r="F7">
        <f t="shared" si="1"/>
        <v>-61.373854368126558</v>
      </c>
      <c r="G7" s="2">
        <f>-'Analiza inżynierska'!$B$5</f>
        <v>-40</v>
      </c>
      <c r="H7" s="2">
        <f>'Analiza inżynierska'!$B$4</f>
        <v>0</v>
      </c>
      <c r="I7">
        <f t="shared" si="2"/>
        <v>-140.0955031398224</v>
      </c>
    </row>
    <row r="8" spans="1:12">
      <c r="C8">
        <v>7</v>
      </c>
      <c r="D8" s="2">
        <f t="shared" si="3"/>
        <v>-258.90512499489273</v>
      </c>
      <c r="E8">
        <f t="shared" si="0"/>
        <v>66.876901842115927</v>
      </c>
      <c r="F8">
        <f t="shared" si="1"/>
        <v>-66.876901842115927</v>
      </c>
      <c r="G8" s="2">
        <f>-'Analiza inżynierska'!$B$5</f>
        <v>-40</v>
      </c>
      <c r="H8" s="2">
        <f>'Analiza inżynierska'!$B$4</f>
        <v>0</v>
      </c>
      <c r="I8">
        <f t="shared" si="2"/>
        <v>-139.78383311384755</v>
      </c>
    </row>
    <row r="9" spans="1:12">
      <c r="C9">
        <v>8</v>
      </c>
      <c r="D9" s="2">
        <f t="shared" si="3"/>
        <v>-256.08909942682698</v>
      </c>
      <c r="E9">
        <f t="shared" si="0"/>
        <v>71.850052192047926</v>
      </c>
      <c r="F9">
        <f t="shared" si="1"/>
        <v>-71.850052192047926</v>
      </c>
      <c r="G9" s="2">
        <f>-'Analiza inżynierska'!$B$5</f>
        <v>-40</v>
      </c>
      <c r="H9" s="2">
        <f>'Analiza inżynierska'!$B$4</f>
        <v>0</v>
      </c>
      <c r="I9">
        <f t="shared" si="2"/>
        <v>-139.4145975140336</v>
      </c>
    </row>
    <row r="10" spans="1:12">
      <c r="C10">
        <v>9</v>
      </c>
      <c r="D10" s="2">
        <f t="shared" si="3"/>
        <v>-253.27307385876122</v>
      </c>
      <c r="E10">
        <f t="shared" si="0"/>
        <v>76.396858574158742</v>
      </c>
      <c r="F10">
        <f t="shared" si="1"/>
        <v>-76.396858574158742</v>
      </c>
      <c r="G10" s="2">
        <f>-'Analiza inżynierska'!$B$5</f>
        <v>-40</v>
      </c>
      <c r="H10" s="2">
        <f>'Analiza inżynierska'!$B$4</f>
        <v>0</v>
      </c>
      <c r="I10">
        <f t="shared" si="2"/>
        <v>-138.98733755274247</v>
      </c>
    </row>
    <row r="11" spans="1:12">
      <c r="C11">
        <v>10</v>
      </c>
      <c r="D11" s="2">
        <f t="shared" si="3"/>
        <v>-250.45704829069547</v>
      </c>
      <c r="E11">
        <f t="shared" si="0"/>
        <v>80.589515447110202</v>
      </c>
      <c r="F11">
        <f t="shared" si="1"/>
        <v>-80.589515447110202</v>
      </c>
      <c r="G11" s="2">
        <f>-'Analiza inżynierska'!$B$5</f>
        <v>-40</v>
      </c>
      <c r="H11" s="2">
        <f>'Analiza inżynierska'!$B$4</f>
        <v>0</v>
      </c>
      <c r="I11">
        <f t="shared" si="2"/>
        <v>-138.50151623718773</v>
      </c>
    </row>
    <row r="12" spans="1:12">
      <c r="C12">
        <v>11</v>
      </c>
      <c r="D12" s="2">
        <f t="shared" si="3"/>
        <v>-247.64102272262971</v>
      </c>
      <c r="E12">
        <f t="shared" si="0"/>
        <v>84.480767041972442</v>
      </c>
      <c r="F12">
        <f t="shared" si="1"/>
        <v>-84.480767041972442</v>
      </c>
      <c r="G12" s="2">
        <f>-'Analiza inżynierska'!$B$5</f>
        <v>-40</v>
      </c>
      <c r="H12" s="2">
        <f>'Analiza inżynierska'!$B$4</f>
        <v>0</v>
      </c>
      <c r="I12">
        <f t="shared" si="2"/>
        <v>-137.95651488784418</v>
      </c>
    </row>
    <row r="13" spans="1:12">
      <c r="C13">
        <v>12</v>
      </c>
      <c r="D13" s="2">
        <f t="shared" si="3"/>
        <v>-244.82499715456396</v>
      </c>
      <c r="E13">
        <f t="shared" si="0"/>
        <v>88.110555553804204</v>
      </c>
      <c r="F13">
        <f t="shared" si="1"/>
        <v>-88.110555553804204</v>
      </c>
      <c r="G13" s="2">
        <f>-'Analiza inżynierska'!$B$5</f>
        <v>-40</v>
      </c>
      <c r="H13" s="2">
        <f>'Analiza inżynierska'!$B$4</f>
        <v>0</v>
      </c>
      <c r="I13">
        <f t="shared" si="2"/>
        <v>-137.35162904021186</v>
      </c>
    </row>
    <row r="14" spans="1:12">
      <c r="C14">
        <v>13</v>
      </c>
      <c r="D14" s="2">
        <f t="shared" si="3"/>
        <v>-242.00897158649821</v>
      </c>
      <c r="E14">
        <f t="shared" si="0"/>
        <v>91.509999453611741</v>
      </c>
      <c r="F14">
        <f t="shared" si="1"/>
        <v>-91.509999453611741</v>
      </c>
      <c r="G14" s="2">
        <f>-'Analiza inżynierska'!$B$5</f>
        <v>-40</v>
      </c>
      <c r="H14" s="2">
        <f>'Analiza inżynierska'!$B$4</f>
        <v>0</v>
      </c>
      <c r="I14">
        <f t="shared" si="2"/>
        <v>-136.68606366414966</v>
      </c>
    </row>
    <row r="15" spans="1:12">
      <c r="C15">
        <v>14</v>
      </c>
      <c r="D15" s="2">
        <f t="shared" si="3"/>
        <v>-239.19294601843245</v>
      </c>
      <c r="E15">
        <f t="shared" si="0"/>
        <v>94.703906994379182</v>
      </c>
      <c r="F15">
        <f t="shared" si="1"/>
        <v>-94.703906994379182</v>
      </c>
      <c r="G15" s="2">
        <f>-'Analiza inżynierska'!$B$5</f>
        <v>-40</v>
      </c>
      <c r="H15" s="2">
        <f>'Analiza inżynierska'!$B$4</f>
        <v>0</v>
      </c>
      <c r="I15">
        <f t="shared" si="2"/>
        <v>-135.95892762154301</v>
      </c>
    </row>
    <row r="16" spans="1:12">
      <c r="C16">
        <v>15</v>
      </c>
      <c r="D16" s="2">
        <f t="shared" si="3"/>
        <v>-236.3769204503667</v>
      </c>
      <c r="E16">
        <f t="shared" si="0"/>
        <v>97.712435237281966</v>
      </c>
      <c r="F16">
        <f t="shared" si="1"/>
        <v>-97.712435237281966</v>
      </c>
      <c r="G16" s="2">
        <f>-'Analiza inżynierska'!$B$5</f>
        <v>-40</v>
      </c>
      <c r="H16" s="2">
        <f>'Analiza inżynierska'!$B$4</f>
        <v>0</v>
      </c>
      <c r="I16">
        <f t="shared" si="2"/>
        <v>-135.16922726715563</v>
      </c>
    </row>
    <row r="17" spans="3:9">
      <c r="C17">
        <v>16</v>
      </c>
      <c r="D17" s="2">
        <f t="shared" si="3"/>
        <v>-233.56089488230094</v>
      </c>
      <c r="E17">
        <f t="shared" si="0"/>
        <v>100.5522252364413</v>
      </c>
      <c r="F17">
        <f t="shared" si="1"/>
        <v>-100.5522252364413</v>
      </c>
      <c r="G17" s="2">
        <f>-'Analiza inżynierska'!$B$5</f>
        <v>-40</v>
      </c>
      <c r="H17" s="2">
        <f>'Analiza inżynierska'!$B$4</f>
        <v>0</v>
      </c>
      <c r="I17">
        <f t="shared" si="2"/>
        <v>-134.31585907851672</v>
      </c>
    </row>
    <row r="18" spans="3:9">
      <c r="C18">
        <v>17</v>
      </c>
      <c r="D18" s="2">
        <f t="shared" si="3"/>
        <v>-230.74486931423519</v>
      </c>
      <c r="E18">
        <f t="shared" si="0"/>
        <v>103.23720259673847</v>
      </c>
      <c r="F18">
        <f t="shared" si="1"/>
        <v>-103.23720259673847</v>
      </c>
      <c r="G18" s="2">
        <f>-'Analiza inżynierska'!$B$5</f>
        <v>-40</v>
      </c>
      <c r="H18" s="2">
        <f>'Analiza inżynierska'!$B$4</f>
        <v>0</v>
      </c>
      <c r="I18">
        <f t="shared" si="2"/>
        <v>-133.39760117783214</v>
      </c>
    </row>
    <row r="19" spans="3:9">
      <c r="C19">
        <v>18</v>
      </c>
      <c r="D19" s="2">
        <f t="shared" si="3"/>
        <v>-227.92884374616943</v>
      </c>
      <c r="E19">
        <f t="shared" si="0"/>
        <v>105.77915673704355</v>
      </c>
      <c r="F19">
        <f t="shared" si="1"/>
        <v>-105.77915673704355</v>
      </c>
      <c r="G19" s="2">
        <f>-'Analiza inżynierska'!$B$5</f>
        <v>-40</v>
      </c>
      <c r="H19" s="2">
        <f>'Analiza inżynierska'!$B$4</f>
        <v>0</v>
      </c>
      <c r="I19">
        <f t="shared" si="2"/>
        <v>-132.41310358117869</v>
      </c>
    </row>
    <row r="20" spans="3:9">
      <c r="C20">
        <v>19</v>
      </c>
      <c r="D20" s="2">
        <f t="shared" si="3"/>
        <v>-225.11281817810368</v>
      </c>
      <c r="E20">
        <f t="shared" si="0"/>
        <v>108.18816940867437</v>
      </c>
      <c r="F20">
        <f t="shared" si="1"/>
        <v>-108.18816940867437</v>
      </c>
      <c r="G20" s="2">
        <f>-'Analiza inżynierska'!$B$5</f>
        <v>-40</v>
      </c>
      <c r="H20" s="2">
        <f>'Analiza inżynierska'!$B$4</f>
        <v>0</v>
      </c>
      <c r="I20">
        <f t="shared" si="2"/>
        <v>-131.360876976366</v>
      </c>
    </row>
    <row r="21" spans="3:9">
      <c r="C21">
        <v>20</v>
      </c>
      <c r="D21" s="2">
        <f t="shared" si="3"/>
        <v>-222.29679261003793</v>
      </c>
      <c r="E21">
        <f t="shared" si="0"/>
        <v>110.47293786262782</v>
      </c>
      <c r="F21">
        <f t="shared" si="1"/>
        <v>-110.47293786262782</v>
      </c>
      <c r="G21" s="2">
        <f>-'Analiza inżynierska'!$B$5</f>
        <v>-40</v>
      </c>
      <c r="H21" s="2">
        <f>'Analiza inżynierska'!$B$4</f>
        <v>0</v>
      </c>
      <c r="I21">
        <f t="shared" si="2"/>
        <v>-130.23927978916328</v>
      </c>
    </row>
    <row r="22" spans="3:9">
      <c r="C22">
        <v>21</v>
      </c>
      <c r="D22" s="2">
        <f t="shared" si="3"/>
        <v>-219.48076704197217</v>
      </c>
      <c r="E22">
        <f t="shared" si="0"/>
        <v>112.64102272262991</v>
      </c>
      <c r="F22">
        <f t="shared" si="1"/>
        <v>-112.64102272262991</v>
      </c>
      <c r="G22" s="2">
        <f>-'Analiza inżynierska'!$B$5</f>
        <v>-40</v>
      </c>
      <c r="H22" s="2">
        <f>'Analiza inżynierska'!$B$4</f>
        <v>0</v>
      </c>
      <c r="I22">
        <f t="shared" si="2"/>
        <v>-129.04650324592276</v>
      </c>
    </row>
    <row r="23" spans="3:9">
      <c r="C23">
        <v>22</v>
      </c>
      <c r="D23" s="2">
        <f t="shared" si="3"/>
        <v>-216.66474147390642</v>
      </c>
      <c r="E23">
        <f t="shared" si="0"/>
        <v>114.69904097245116</v>
      </c>
      <c r="F23">
        <f t="shared" si="1"/>
        <v>-114.69904097245116</v>
      </c>
      <c r="G23" s="2">
        <f>-'Analiza inżynierska'!$B$5</f>
        <v>-40</v>
      </c>
      <c r="H23" s="2">
        <f>'Analiza inżynierska'!$B$4</f>
        <v>0</v>
      </c>
      <c r="I23">
        <f t="shared" si="2"/>
        <v>-127.78055407611893</v>
      </c>
    </row>
    <row r="24" spans="3:9">
      <c r="C24">
        <v>23</v>
      </c>
      <c r="D24" s="2">
        <f t="shared" si="3"/>
        <v>-213.84871590584066</v>
      </c>
      <c r="E24">
        <f t="shared" si="0"/>
        <v>116.65281822570782</v>
      </c>
      <c r="F24">
        <f t="shared" si="1"/>
        <v>-116.65281822570782</v>
      </c>
      <c r="G24" s="2">
        <f>-'Analiza inżynierska'!$B$5</f>
        <v>-40</v>
      </c>
      <c r="H24" s="2">
        <f>'Analiza inżynierska'!$B$4</f>
        <v>0</v>
      </c>
      <c r="I24">
        <f t="shared" si="2"/>
        <v>-126.43923441716956</v>
      </c>
    </row>
    <row r="25" spans="3:9">
      <c r="C25">
        <v>24</v>
      </c>
      <c r="D25" s="2">
        <f t="shared" si="3"/>
        <v>-211.03269033777491</v>
      </c>
      <c r="E25">
        <f t="shared" si="0"/>
        <v>118.50751031052855</v>
      </c>
      <c r="F25">
        <f t="shared" si="1"/>
        <v>-118.50751031052855</v>
      </c>
      <c r="G25" s="2">
        <f>-'Analiza inżynierska'!$B$5</f>
        <v>-40</v>
      </c>
      <c r="H25" s="2">
        <f>'Analiza inżynierska'!$B$4</f>
        <v>0</v>
      </c>
      <c r="I25">
        <f t="shared" si="2"/>
        <v>-125.02011838100279</v>
      </c>
    </row>
    <row r="26" spans="3:9">
      <c r="C26">
        <v>25</v>
      </c>
      <c r="D26" s="2">
        <f t="shared" si="3"/>
        <v>-208.21666476970915</v>
      </c>
      <c r="E26">
        <f t="shared" si="0"/>
        <v>120.26770139983566</v>
      </c>
      <c r="F26">
        <f t="shared" si="1"/>
        <v>-120.26770139983566</v>
      </c>
      <c r="G26" s="2">
        <f>-'Analiza inżynierska'!$B$5</f>
        <v>-40</v>
      </c>
      <c r="H26" s="2">
        <f>'Analiza inżynierska'!$B$4</f>
        <v>0</v>
      </c>
      <c r="I26">
        <f t="shared" si="2"/>
        <v>-123.5205246102847</v>
      </c>
    </row>
    <row r="27" spans="3:9">
      <c r="C27">
        <v>26</v>
      </c>
      <c r="D27" s="2">
        <f t="shared" si="3"/>
        <v>-205.4006392016434</v>
      </c>
      <c r="E27">
        <f t="shared" si="0"/>
        <v>121.9374839825721</v>
      </c>
      <c r="F27">
        <f t="shared" si="1"/>
        <v>-121.9374839825721</v>
      </c>
      <c r="G27" s="2">
        <f>-'Analiza inżynierska'!$B$5</f>
        <v>-40</v>
      </c>
      <c r="H27" s="2">
        <f>'Analiza inżynierska'!$B$4</f>
        <v>0</v>
      </c>
      <c r="I27">
        <f t="shared" si="2"/>
        <v>-121.93748398257178</v>
      </c>
    </row>
    <row r="28" spans="3:9">
      <c r="C28">
        <v>27</v>
      </c>
      <c r="D28" s="2">
        <f t="shared" si="3"/>
        <v>-202.58461363357765</v>
      </c>
      <c r="E28">
        <f t="shared" si="0"/>
        <v>123.52052461028504</v>
      </c>
      <c r="F28">
        <f t="shared" si="1"/>
        <v>-123.52052461028504</v>
      </c>
      <c r="G28" s="2">
        <f>-'Analiza inżynierska'!$B$5</f>
        <v>-40</v>
      </c>
      <c r="H28" s="2">
        <f>'Analiza inżynierska'!$B$4</f>
        <v>0</v>
      </c>
      <c r="I28">
        <f t="shared" si="2"/>
        <v>-120.2677013998353</v>
      </c>
    </row>
    <row r="29" spans="3:9">
      <c r="C29">
        <v>28</v>
      </c>
      <c r="D29" s="2">
        <f t="shared" si="3"/>
        <v>-199.76858806551189</v>
      </c>
      <c r="E29">
        <f t="shared" si="0"/>
        <v>125.02011838100312</v>
      </c>
      <c r="F29">
        <f t="shared" si="1"/>
        <v>-125.02011838100312</v>
      </c>
      <c r="G29" s="2">
        <f>-'Analiza inżynierska'!$B$5</f>
        <v>-40</v>
      </c>
      <c r="H29" s="2">
        <f>'Analiza inżynierska'!$B$4</f>
        <v>0</v>
      </c>
      <c r="I29">
        <f t="shared" si="2"/>
        <v>-118.50751031052819</v>
      </c>
    </row>
    <row r="30" spans="3:9">
      <c r="C30">
        <v>29</v>
      </c>
      <c r="D30" s="2">
        <f t="shared" si="3"/>
        <v>-196.95256249744614</v>
      </c>
      <c r="E30">
        <f t="shared" si="0"/>
        <v>126.43923441716986</v>
      </c>
      <c r="F30">
        <f t="shared" si="1"/>
        <v>-126.43923441716986</v>
      </c>
      <c r="G30" s="2">
        <f>-'Analiza inżynierska'!$B$5</f>
        <v>-40</v>
      </c>
      <c r="H30" s="2">
        <f>'Analiza inżynierska'!$B$4</f>
        <v>0</v>
      </c>
      <c r="I30">
        <f t="shared" si="2"/>
        <v>-116.65281822570743</v>
      </c>
    </row>
    <row r="31" spans="3:9">
      <c r="C31">
        <v>30</v>
      </c>
      <c r="D31" s="2">
        <f t="shared" si="3"/>
        <v>-194.13653692938038</v>
      </c>
      <c r="E31">
        <f t="shared" si="0"/>
        <v>127.78055407611923</v>
      </c>
      <c r="F31">
        <f t="shared" si="1"/>
        <v>-127.78055407611923</v>
      </c>
      <c r="G31" s="2">
        <f>-'Analiza inżynierska'!$B$5</f>
        <v>-40</v>
      </c>
      <c r="H31" s="2">
        <f>'Analiza inżynierska'!$B$4</f>
        <v>0</v>
      </c>
      <c r="I31">
        <f t="shared" si="2"/>
        <v>-114.69904097245076</v>
      </c>
    </row>
    <row r="32" spans="3:9">
      <c r="C32">
        <v>31</v>
      </c>
      <c r="D32" s="2">
        <f t="shared" si="3"/>
        <v>-191.32051136131463</v>
      </c>
      <c r="E32">
        <f t="shared" si="0"/>
        <v>129.04650324592305</v>
      </c>
      <c r="F32">
        <f t="shared" si="1"/>
        <v>-129.04650324592305</v>
      </c>
      <c r="G32" s="2">
        <f>-'Analiza inżynierska'!$B$5</f>
        <v>-40</v>
      </c>
      <c r="H32" s="2">
        <f>'Analiza inżynierska'!$B$4</f>
        <v>0</v>
      </c>
      <c r="I32">
        <f t="shared" si="2"/>
        <v>-112.64102272262951</v>
      </c>
    </row>
    <row r="33" spans="3:9">
      <c r="C33">
        <v>32</v>
      </c>
      <c r="D33" s="2">
        <f t="shared" si="3"/>
        <v>-188.50448579324888</v>
      </c>
      <c r="E33">
        <f t="shared" si="0"/>
        <v>130.23927978916356</v>
      </c>
      <c r="F33">
        <f t="shared" si="1"/>
        <v>-130.23927978916356</v>
      </c>
      <c r="G33" s="2">
        <f>-'Analiza inżynierska'!$B$5</f>
        <v>-40</v>
      </c>
      <c r="H33" s="2">
        <f>'Analiza inżynierska'!$B$4</f>
        <v>0</v>
      </c>
      <c r="I33">
        <f t="shared" si="2"/>
        <v>-110.47293786262739</v>
      </c>
    </row>
    <row r="34" spans="3:9">
      <c r="C34">
        <v>33</v>
      </c>
      <c r="D34" s="2">
        <f t="shared" si="3"/>
        <v>-185.68846022518312</v>
      </c>
      <c r="E34">
        <f t="shared" si="0"/>
        <v>131.36087697636626</v>
      </c>
      <c r="F34">
        <f t="shared" si="1"/>
        <v>-131.36087697636626</v>
      </c>
      <c r="G34" s="2">
        <f>-'Analiza inżynierska'!$B$5</f>
        <v>-40</v>
      </c>
      <c r="H34" s="2">
        <f>'Analiza inżynierska'!$B$4</f>
        <v>0</v>
      </c>
      <c r="I34">
        <f t="shared" si="2"/>
        <v>-108.18816940867393</v>
      </c>
    </row>
    <row r="35" spans="3:9">
      <c r="C35">
        <v>34</v>
      </c>
      <c r="D35" s="2">
        <f t="shared" si="3"/>
        <v>-182.87243465711737</v>
      </c>
      <c r="E35">
        <f t="shared" si="0"/>
        <v>132.41310358117897</v>
      </c>
      <c r="F35">
        <f t="shared" si="1"/>
        <v>-132.41310358117897</v>
      </c>
      <c r="G35" s="2">
        <f>-'Analiza inżynierska'!$B$5</f>
        <v>-40</v>
      </c>
      <c r="H35" s="2">
        <f>'Analiza inżynierska'!$B$4</f>
        <v>0</v>
      </c>
      <c r="I35">
        <f t="shared" si="2"/>
        <v>-105.7791567370431</v>
      </c>
    </row>
    <row r="36" spans="3:9">
      <c r="C36">
        <v>35</v>
      </c>
      <c r="D36" s="2">
        <f t="shared" si="3"/>
        <v>-180.05640908905161</v>
      </c>
      <c r="E36">
        <f t="shared" si="0"/>
        <v>133.39760117783237</v>
      </c>
      <c r="F36">
        <f t="shared" si="1"/>
        <v>-133.39760117783237</v>
      </c>
      <c r="G36" s="2">
        <f>-'Analiza inżynierska'!$B$5</f>
        <v>-40</v>
      </c>
      <c r="H36" s="2">
        <f>'Analiza inżynierska'!$B$4</f>
        <v>0</v>
      </c>
      <c r="I36">
        <f t="shared" si="2"/>
        <v>-103.237202596738</v>
      </c>
    </row>
    <row r="37" spans="3:9">
      <c r="C37">
        <v>36</v>
      </c>
      <c r="D37" s="2">
        <f t="shared" si="3"/>
        <v>-177.24038352098586</v>
      </c>
      <c r="E37">
        <f t="shared" si="0"/>
        <v>134.31585907851695</v>
      </c>
      <c r="F37">
        <f t="shared" si="1"/>
        <v>-134.31585907851695</v>
      </c>
      <c r="G37" s="2">
        <f>-'Analiza inżynierska'!$B$5</f>
        <v>-40</v>
      </c>
      <c r="H37" s="2">
        <f>'Analiza inżynierska'!$B$4</f>
        <v>0</v>
      </c>
      <c r="I37">
        <f t="shared" si="2"/>
        <v>-100.5522252364408</v>
      </c>
    </row>
    <row r="38" spans="3:9">
      <c r="C38">
        <v>37</v>
      </c>
      <c r="D38" s="2">
        <f t="shared" si="3"/>
        <v>-174.4243579529201</v>
      </c>
      <c r="E38">
        <f t="shared" si="0"/>
        <v>135.16922726715583</v>
      </c>
      <c r="F38">
        <f t="shared" si="1"/>
        <v>-135.16922726715583</v>
      </c>
      <c r="G38" s="2">
        <f>-'Analiza inżynierska'!$B$5</f>
        <v>-40</v>
      </c>
      <c r="H38" s="2">
        <f>'Analiza inżynierska'!$B$4</f>
        <v>0</v>
      </c>
      <c r="I38">
        <f t="shared" si="2"/>
        <v>-97.71243523728144</v>
      </c>
    </row>
    <row r="39" spans="3:9">
      <c r="C39">
        <v>38</v>
      </c>
      <c r="D39" s="2">
        <f t="shared" si="3"/>
        <v>-171.60833238485435</v>
      </c>
      <c r="E39">
        <f t="shared" si="0"/>
        <v>135.95892762154321</v>
      </c>
      <c r="F39">
        <f t="shared" si="1"/>
        <v>-135.95892762154321</v>
      </c>
      <c r="G39" s="2">
        <f>-'Analiza inżynierska'!$B$5</f>
        <v>-40</v>
      </c>
      <c r="H39" s="2">
        <f>'Analiza inżynierska'!$B$4</f>
        <v>0</v>
      </c>
      <c r="I39">
        <f t="shared" si="2"/>
        <v>-94.703906994378627</v>
      </c>
    </row>
    <row r="40" spans="3:9">
      <c r="C40">
        <v>39</v>
      </c>
      <c r="D40" s="2">
        <f t="shared" si="3"/>
        <v>-168.7923068167886</v>
      </c>
      <c r="E40">
        <f t="shared" si="0"/>
        <v>136.68606366414983</v>
      </c>
      <c r="F40">
        <f t="shared" si="1"/>
        <v>-136.68606366414983</v>
      </c>
      <c r="G40" s="2">
        <f>-'Analiza inżynierska'!$B$5</f>
        <v>-40</v>
      </c>
      <c r="H40" s="2">
        <f>'Analiza inżynierska'!$B$4</f>
        <v>0</v>
      </c>
      <c r="I40">
        <f t="shared" si="2"/>
        <v>-91.509999453611172</v>
      </c>
    </row>
    <row r="41" spans="3:9">
      <c r="C41">
        <v>40</v>
      </c>
      <c r="D41" s="2">
        <f t="shared" si="3"/>
        <v>-165.97628124872284</v>
      </c>
      <c r="E41">
        <f t="shared" si="0"/>
        <v>137.35162904021206</v>
      </c>
      <c r="F41">
        <f t="shared" si="1"/>
        <v>-137.35162904021206</v>
      </c>
      <c r="G41" s="2">
        <f>-'Analiza inżynierska'!$B$5</f>
        <v>-40</v>
      </c>
      <c r="H41" s="2">
        <f>'Analiza inżynierska'!$B$4</f>
        <v>0</v>
      </c>
      <c r="I41">
        <f t="shared" si="2"/>
        <v>-88.110555553803607</v>
      </c>
    </row>
    <row r="42" spans="3:9">
      <c r="C42">
        <v>41</v>
      </c>
      <c r="D42" s="2">
        <f t="shared" si="3"/>
        <v>-163.16025568065709</v>
      </c>
      <c r="E42">
        <f t="shared" si="0"/>
        <v>137.95651488784435</v>
      </c>
      <c r="F42">
        <f t="shared" si="1"/>
        <v>-137.95651488784435</v>
      </c>
      <c r="G42" s="2">
        <f>-'Analiza inżynierska'!$B$5</f>
        <v>-40</v>
      </c>
      <c r="H42" s="2">
        <f>'Analiza inżynierska'!$B$4</f>
        <v>0</v>
      </c>
      <c r="I42">
        <f t="shared" si="2"/>
        <v>-84.480767041971788</v>
      </c>
    </row>
    <row r="43" spans="3:9">
      <c r="C43">
        <v>42</v>
      </c>
      <c r="D43" s="2">
        <f t="shared" si="3"/>
        <v>-160.34423011259133</v>
      </c>
      <c r="E43">
        <f t="shared" si="0"/>
        <v>138.5015162371879</v>
      </c>
      <c r="F43">
        <f t="shared" si="1"/>
        <v>-138.5015162371879</v>
      </c>
      <c r="G43" s="2">
        <f>-'Analiza inżynierska'!$B$5</f>
        <v>-40</v>
      </c>
      <c r="H43" s="2">
        <f>'Analiza inżynierska'!$B$4</f>
        <v>0</v>
      </c>
      <c r="I43">
        <f t="shared" si="2"/>
        <v>-80.589515447109534</v>
      </c>
    </row>
    <row r="44" spans="3:9">
      <c r="C44">
        <v>43</v>
      </c>
      <c r="D44" s="2">
        <f t="shared" si="3"/>
        <v>-157.52820454452558</v>
      </c>
      <c r="E44">
        <f t="shared" si="0"/>
        <v>138.98733755274262</v>
      </c>
      <c r="F44">
        <f t="shared" si="1"/>
        <v>-138.98733755274262</v>
      </c>
      <c r="G44" s="2">
        <f>-'Analiza inżynierska'!$B$5</f>
        <v>-40</v>
      </c>
      <c r="H44" s="2">
        <f>'Analiza inżynierska'!$B$4</f>
        <v>0</v>
      </c>
      <c r="I44">
        <f t="shared" si="2"/>
        <v>-76.396858574158045</v>
      </c>
    </row>
    <row r="45" spans="3:9">
      <c r="C45">
        <v>44</v>
      </c>
      <c r="D45" s="2">
        <f t="shared" si="3"/>
        <v>-154.71217897645982</v>
      </c>
      <c r="E45">
        <f t="shared" si="0"/>
        <v>139.41459751403372</v>
      </c>
      <c r="F45">
        <f t="shared" si="1"/>
        <v>-139.41459751403372</v>
      </c>
      <c r="G45" s="2">
        <f>-'Analiza inżynierska'!$B$5</f>
        <v>-40</v>
      </c>
      <c r="H45" s="2">
        <f>'Analiza inżynierska'!$B$4</f>
        <v>0</v>
      </c>
      <c r="I45">
        <f t="shared" si="2"/>
        <v>-71.850052192047158</v>
      </c>
    </row>
    <row r="46" spans="3:9">
      <c r="C46">
        <v>45</v>
      </c>
      <c r="D46" s="2">
        <f t="shared" si="3"/>
        <v>-151.89615340839407</v>
      </c>
      <c r="E46">
        <f t="shared" si="0"/>
        <v>139.78383311384766</v>
      </c>
      <c r="F46">
        <f t="shared" si="1"/>
        <v>-139.78383311384766</v>
      </c>
      <c r="G46" s="2">
        <f>-'Analiza inżynierska'!$B$5</f>
        <v>-40</v>
      </c>
      <c r="H46" s="2">
        <f>'Analiza inżynierska'!$B$4</f>
        <v>0</v>
      </c>
      <c r="I46">
        <f t="shared" si="2"/>
        <v>-66.876901842115117</v>
      </c>
    </row>
    <row r="47" spans="3:9">
      <c r="C47">
        <v>46</v>
      </c>
      <c r="D47" s="2">
        <f t="shared" si="3"/>
        <v>-149.08012784032832</v>
      </c>
      <c r="E47">
        <f t="shared" si="0"/>
        <v>140.09550313982248</v>
      </c>
      <c r="F47">
        <f t="shared" si="1"/>
        <v>-140.09550313982248</v>
      </c>
      <c r="G47" s="2">
        <f>-'Analiza inżynierska'!$B$5</f>
        <v>-40</v>
      </c>
      <c r="H47" s="2">
        <f>'Analiza inżynierska'!$B$4</f>
        <v>0</v>
      </c>
      <c r="I47">
        <f t="shared" si="2"/>
        <v>-61.373854368125642</v>
      </c>
    </row>
    <row r="48" spans="3:9">
      <c r="C48">
        <v>47</v>
      </c>
      <c r="D48" s="2">
        <f t="shared" si="3"/>
        <v>-146.26410227226256</v>
      </c>
      <c r="E48">
        <f t="shared" si="0"/>
        <v>140.34999109369409</v>
      </c>
      <c r="F48">
        <f t="shared" si="1"/>
        <v>-140.34999109369409</v>
      </c>
      <c r="G48" s="2">
        <f>-'Analiza inżynierska'!$B$5</f>
        <v>-40</v>
      </c>
      <c r="H48" s="2">
        <f>'Analiza inżynierska'!$B$4</f>
        <v>0</v>
      </c>
      <c r="I48">
        <f t="shared" si="2"/>
        <v>-55.182605955136744</v>
      </c>
    </row>
    <row r="49" spans="3:9">
      <c r="C49">
        <v>48</v>
      </c>
      <c r="D49" s="2">
        <f t="shared" si="3"/>
        <v>-143.44807670419681</v>
      </c>
      <c r="E49">
        <f t="shared" si="0"/>
        <v>140.54760759258767</v>
      </c>
      <c r="F49">
        <f t="shared" si="1"/>
        <v>-140.54760759258767</v>
      </c>
      <c r="G49" s="2">
        <f>-'Analiza inżynierska'!$B$5</f>
        <v>-40</v>
      </c>
      <c r="H49" s="2">
        <f>'Analiza inżynierska'!$B$4</f>
        <v>0</v>
      </c>
      <c r="I49">
        <f t="shared" si="2"/>
        <v>-48.0377976181245</v>
      </c>
    </row>
    <row r="50" spans="3:9">
      <c r="C50">
        <v>49</v>
      </c>
      <c r="D50" s="2">
        <f t="shared" si="3"/>
        <v>-140.63205113613105</v>
      </c>
      <c r="E50">
        <f t="shared" si="0"/>
        <v>140.68859228807432</v>
      </c>
      <c r="F50">
        <f t="shared" si="1"/>
        <v>-140.68859228807432</v>
      </c>
      <c r="G50" s="2">
        <f>-'Analiza inżynierska'!$B$5</f>
        <v>-40</v>
      </c>
      <c r="H50" s="2">
        <f>'Analiza inżynierska'!$B$4</f>
        <v>0</v>
      </c>
      <c r="I50">
        <f t="shared" si="2"/>
        <v>-39.424357952919074</v>
      </c>
    </row>
    <row r="51" spans="3:9">
      <c r="C51">
        <v>50</v>
      </c>
      <c r="D51" s="2">
        <f t="shared" si="3"/>
        <v>-137.8160255680653</v>
      </c>
      <c r="E51">
        <f t="shared" si="0"/>
        <v>140.77311533101766</v>
      </c>
      <c r="F51">
        <f t="shared" si="1"/>
        <v>-140.77311533101766</v>
      </c>
      <c r="G51" s="2">
        <f>-'Analiza inżynierska'!$B$5</f>
        <v>-40</v>
      </c>
      <c r="H51" s="2">
        <f>'Analiza inżynierska'!$B$4</f>
        <v>0</v>
      </c>
      <c r="I51">
        <f t="shared" si="2"/>
        <v>-28.019100627962469</v>
      </c>
    </row>
    <row r="52" spans="3:9">
      <c r="C52" s="4">
        <v>51</v>
      </c>
      <c r="D52" s="2">
        <f t="shared" si="3"/>
        <v>-134.99999999999955</v>
      </c>
      <c r="E52">
        <f t="shared" si="0"/>
        <v>140.80127840328723</v>
      </c>
      <c r="F52">
        <f t="shared" si="1"/>
        <v>-140.80127840328723</v>
      </c>
      <c r="G52" s="2">
        <f>-'Analiza inżynierska'!$B$5</f>
        <v>-40</v>
      </c>
      <c r="H52" s="2">
        <f>'Analiza inżynierska'!$B$4</f>
        <v>0</v>
      </c>
      <c r="I52" t="e">
        <f t="shared" si="2"/>
        <v>#NUM!</v>
      </c>
    </row>
    <row r="53" spans="3:9">
      <c r="C53">
        <v>52</v>
      </c>
      <c r="D53" s="2">
        <f t="shared" si="3"/>
        <v>-132.18397443193379</v>
      </c>
      <c r="E53">
        <f t="shared" si="0"/>
        <v>140.77311533101764</v>
      </c>
      <c r="F53">
        <f t="shared" si="1"/>
        <v>-140.77311533101764</v>
      </c>
      <c r="G53" s="2">
        <f>-'Analiza inżynierska'!$B$5</f>
        <v>-40</v>
      </c>
      <c r="H53" s="2">
        <f>'Analiza inżynierska'!$B$4</f>
        <v>0</v>
      </c>
      <c r="I53">
        <f>E3</f>
        <v>28.01910062796442</v>
      </c>
    </row>
    <row r="54" spans="3:9">
      <c r="C54">
        <v>53</v>
      </c>
      <c r="D54" s="2">
        <f t="shared" si="3"/>
        <v>-129.36794886386804</v>
      </c>
      <c r="E54">
        <f t="shared" si="0"/>
        <v>140.68859228807429</v>
      </c>
      <c r="F54">
        <f t="shared" si="1"/>
        <v>-140.68859228807429</v>
      </c>
      <c r="G54" s="2">
        <f>-'Analiza inżynierska'!$B$5</f>
        <v>-40</v>
      </c>
      <c r="H54" s="2">
        <f>'Analiza inżynierska'!$B$4</f>
        <v>0</v>
      </c>
      <c r="I54">
        <f t="shared" ref="I54:I102" si="4">E4</f>
        <v>39.42435795292041</v>
      </c>
    </row>
    <row r="55" spans="3:9">
      <c r="C55">
        <v>54</v>
      </c>
      <c r="D55" s="2">
        <f t="shared" si="3"/>
        <v>-126.5519232958023</v>
      </c>
      <c r="E55">
        <f t="shared" si="0"/>
        <v>140.54760759258761</v>
      </c>
      <c r="F55">
        <f t="shared" si="1"/>
        <v>-140.54760759258761</v>
      </c>
      <c r="G55" s="2">
        <f>-'Analiza inżynierska'!$B$5</f>
        <v>-40</v>
      </c>
      <c r="H55" s="2">
        <f>'Analiza inżynierska'!$B$4</f>
        <v>0</v>
      </c>
      <c r="I55">
        <f t="shared" si="4"/>
        <v>48.03779761812568</v>
      </c>
    </row>
    <row r="56" spans="3:9">
      <c r="C56">
        <v>55</v>
      </c>
      <c r="D56" s="2">
        <f t="shared" si="3"/>
        <v>-123.73589772773656</v>
      </c>
      <c r="E56">
        <f t="shared" si="0"/>
        <v>140.349991093694</v>
      </c>
      <c r="F56">
        <f t="shared" si="1"/>
        <v>-140.349991093694</v>
      </c>
      <c r="G56" s="2">
        <f>-'Analiza inżynierska'!$B$5</f>
        <v>-40</v>
      </c>
      <c r="H56" s="2">
        <f>'Analiza inżynierska'!$B$4</f>
        <v>0</v>
      </c>
      <c r="I56">
        <f t="shared" si="4"/>
        <v>55.182605955137738</v>
      </c>
    </row>
    <row r="57" spans="3:9">
      <c r="C57">
        <v>56</v>
      </c>
      <c r="D57" s="2">
        <f t="shared" si="3"/>
        <v>-120.91987215967082</v>
      </c>
      <c r="E57">
        <f t="shared" si="0"/>
        <v>140.0955031398224</v>
      </c>
      <c r="F57">
        <f t="shared" si="1"/>
        <v>-140.0955031398224</v>
      </c>
      <c r="G57" s="2">
        <f>-'Analiza inżynierska'!$B$5</f>
        <v>-40</v>
      </c>
      <c r="H57" s="2">
        <f>'Analiza inżynierska'!$B$4</f>
        <v>0</v>
      </c>
      <c r="I57">
        <f t="shared" si="4"/>
        <v>61.373854368126558</v>
      </c>
    </row>
    <row r="58" spans="3:9">
      <c r="C58">
        <v>57</v>
      </c>
      <c r="D58" s="2">
        <f t="shared" si="3"/>
        <v>-118.10384659160508</v>
      </c>
      <c r="E58">
        <f t="shared" si="0"/>
        <v>139.78383311384755</v>
      </c>
      <c r="F58">
        <f t="shared" si="1"/>
        <v>-139.78383311384755</v>
      </c>
      <c r="G58" s="2">
        <f>-'Analiza inżynierska'!$B$5</f>
        <v>-40</v>
      </c>
      <c r="H58" s="2">
        <f>'Analiza inżynierska'!$B$4</f>
        <v>0</v>
      </c>
      <c r="I58">
        <f t="shared" si="4"/>
        <v>66.876901842115927</v>
      </c>
    </row>
    <row r="59" spans="3:9">
      <c r="C59">
        <v>58</v>
      </c>
      <c r="D59" s="2">
        <f t="shared" si="3"/>
        <v>-115.28782102353934</v>
      </c>
      <c r="E59">
        <f t="shared" si="0"/>
        <v>139.4145975140336</v>
      </c>
      <c r="F59">
        <f t="shared" si="1"/>
        <v>-139.4145975140336</v>
      </c>
      <c r="G59" s="2">
        <f>-'Analiza inżynierska'!$B$5</f>
        <v>-40</v>
      </c>
      <c r="H59" s="2">
        <f>'Analiza inżynierska'!$B$4</f>
        <v>0</v>
      </c>
      <c r="I59">
        <f t="shared" si="4"/>
        <v>71.850052192047926</v>
      </c>
    </row>
    <row r="60" spans="3:9">
      <c r="C60">
        <v>59</v>
      </c>
      <c r="D60" s="2">
        <f t="shared" si="3"/>
        <v>-112.4717954554736</v>
      </c>
      <c r="E60">
        <f t="shared" si="0"/>
        <v>138.98733755274247</v>
      </c>
      <c r="F60">
        <f t="shared" si="1"/>
        <v>-138.98733755274247</v>
      </c>
      <c r="G60" s="2">
        <f>-'Analiza inżynierska'!$B$5</f>
        <v>-40</v>
      </c>
      <c r="H60" s="2">
        <f>'Analiza inżynierska'!$B$4</f>
        <v>0</v>
      </c>
      <c r="I60">
        <f t="shared" si="4"/>
        <v>76.396858574158742</v>
      </c>
    </row>
    <row r="61" spans="3:9">
      <c r="C61">
        <v>60</v>
      </c>
      <c r="D61" s="2">
        <f t="shared" si="3"/>
        <v>-109.65576988740786</v>
      </c>
      <c r="E61">
        <f t="shared" si="0"/>
        <v>138.50151623718773</v>
      </c>
      <c r="F61">
        <f t="shared" si="1"/>
        <v>-138.50151623718773</v>
      </c>
      <c r="G61" s="2">
        <f>-'Analiza inżynierska'!$B$5</f>
        <v>-40</v>
      </c>
      <c r="H61" s="2">
        <f>'Analiza inżynierska'!$B$4</f>
        <v>0</v>
      </c>
      <c r="I61">
        <f t="shared" si="4"/>
        <v>80.589515447110202</v>
      </c>
    </row>
    <row r="62" spans="3:9">
      <c r="C62">
        <v>61</v>
      </c>
      <c r="D62" s="2">
        <f t="shared" si="3"/>
        <v>-106.83974431934212</v>
      </c>
      <c r="E62">
        <f t="shared" si="0"/>
        <v>137.95651488784418</v>
      </c>
      <c r="F62">
        <f t="shared" si="1"/>
        <v>-137.95651488784418</v>
      </c>
      <c r="G62" s="2">
        <f>-'Analiza inżynierska'!$B$5</f>
        <v>-40</v>
      </c>
      <c r="H62" s="2">
        <f>'Analiza inżynierska'!$B$4</f>
        <v>0</v>
      </c>
      <c r="I62">
        <f t="shared" si="4"/>
        <v>84.480767041972442</v>
      </c>
    </row>
    <row r="63" spans="3:9">
      <c r="C63">
        <v>62</v>
      </c>
      <c r="D63" s="2">
        <f t="shared" si="3"/>
        <v>-104.02371875127638</v>
      </c>
      <c r="E63">
        <f t="shared" si="0"/>
        <v>137.35162904021186</v>
      </c>
      <c r="F63">
        <f t="shared" si="1"/>
        <v>-137.35162904021186</v>
      </c>
      <c r="G63" s="2">
        <f>-'Analiza inżynierska'!$B$5</f>
        <v>-40</v>
      </c>
      <c r="H63" s="2">
        <f>'Analiza inżynierska'!$B$4</f>
        <v>0</v>
      </c>
      <c r="I63">
        <f t="shared" si="4"/>
        <v>88.110555553804204</v>
      </c>
    </row>
    <row r="64" spans="3:9">
      <c r="C64">
        <v>63</v>
      </c>
      <c r="D64" s="2">
        <f t="shared" si="3"/>
        <v>-101.20769318321064</v>
      </c>
      <c r="E64">
        <f t="shared" si="0"/>
        <v>136.68606366414966</v>
      </c>
      <c r="F64">
        <f t="shared" si="1"/>
        <v>-136.68606366414966</v>
      </c>
      <c r="G64" s="2">
        <f>-'Analiza inżynierska'!$B$5</f>
        <v>-40</v>
      </c>
      <c r="H64" s="2">
        <f>'Analiza inżynierska'!$B$4</f>
        <v>0</v>
      </c>
      <c r="I64">
        <f t="shared" si="4"/>
        <v>91.509999453611741</v>
      </c>
    </row>
    <row r="65" spans="3:9">
      <c r="C65">
        <v>64</v>
      </c>
      <c r="D65" s="2">
        <f t="shared" si="3"/>
        <v>-98.391667615144897</v>
      </c>
      <c r="E65">
        <f t="shared" si="0"/>
        <v>135.95892762154301</v>
      </c>
      <c r="F65">
        <f t="shared" si="1"/>
        <v>-135.95892762154301</v>
      </c>
      <c r="G65" s="2">
        <f>-'Analiza inżynierska'!$B$5</f>
        <v>-40</v>
      </c>
      <c r="H65" s="2">
        <f>'Analiza inżynierska'!$B$4</f>
        <v>0</v>
      </c>
      <c r="I65">
        <f t="shared" si="4"/>
        <v>94.703906994379182</v>
      </c>
    </row>
    <row r="66" spans="3:9">
      <c r="C66">
        <v>65</v>
      </c>
      <c r="D66" s="2">
        <f t="shared" si="3"/>
        <v>-95.575642047079157</v>
      </c>
      <c r="E66">
        <f t="shared" si="0"/>
        <v>135.16922726715563</v>
      </c>
      <c r="F66">
        <f t="shared" si="1"/>
        <v>-135.16922726715563</v>
      </c>
      <c r="G66" s="2">
        <f>-'Analiza inżynierska'!$B$5</f>
        <v>-40</v>
      </c>
      <c r="H66" s="2">
        <f>'Analiza inżynierska'!$B$4</f>
        <v>0</v>
      </c>
      <c r="I66">
        <f t="shared" si="4"/>
        <v>97.712435237281966</v>
      </c>
    </row>
    <row r="67" spans="3:9">
      <c r="C67">
        <v>66</v>
      </c>
      <c r="D67" s="2">
        <f t="shared" si="3"/>
        <v>-92.759616479013417</v>
      </c>
      <c r="E67">
        <f t="shared" ref="E67:E102" si="5">($B$2^2-(D67-$B$1)^2)^0.5</f>
        <v>134.31585907851672</v>
      </c>
      <c r="F67">
        <f t="shared" ref="F67:F102" si="6">-(($B$2^2-(D67-$B$1)^2)^0.5)</f>
        <v>-134.31585907851672</v>
      </c>
      <c r="G67" s="2">
        <f>-'Analiza inżynierska'!$B$5</f>
        <v>-40</v>
      </c>
      <c r="H67" s="2">
        <f>'Analiza inżynierska'!$B$4</f>
        <v>0</v>
      </c>
      <c r="I67">
        <f t="shared" si="4"/>
        <v>100.5522252364413</v>
      </c>
    </row>
    <row r="68" spans="3:9">
      <c r="C68">
        <v>67</v>
      </c>
      <c r="D68" s="2">
        <f t="shared" ref="D68:D101" si="7">D67+$B$5</f>
        <v>-89.943590910947677</v>
      </c>
      <c r="E68">
        <f t="shared" si="5"/>
        <v>133.39760117783214</v>
      </c>
      <c r="F68">
        <f t="shared" si="6"/>
        <v>-133.39760117783214</v>
      </c>
      <c r="G68" s="2">
        <f>-'Analiza inżynierska'!$B$5</f>
        <v>-40</v>
      </c>
      <c r="H68" s="2">
        <f>'Analiza inżynierska'!$B$4</f>
        <v>0</v>
      </c>
      <c r="I68">
        <f t="shared" si="4"/>
        <v>103.23720259673847</v>
      </c>
    </row>
    <row r="69" spans="3:9">
      <c r="C69">
        <v>68</v>
      </c>
      <c r="D69" s="2">
        <f t="shared" si="7"/>
        <v>-87.127565342881937</v>
      </c>
      <c r="E69">
        <f t="shared" si="5"/>
        <v>132.41310358117869</v>
      </c>
      <c r="F69">
        <f t="shared" si="6"/>
        <v>-132.41310358117869</v>
      </c>
      <c r="G69" s="2">
        <f>-'Analiza inżynierska'!$B$5</f>
        <v>-40</v>
      </c>
      <c r="H69" s="2">
        <f>'Analiza inżynierska'!$B$4</f>
        <v>0</v>
      </c>
      <c r="I69">
        <f t="shared" si="4"/>
        <v>105.77915673704355</v>
      </c>
    </row>
    <row r="70" spans="3:9">
      <c r="C70">
        <v>69</v>
      </c>
      <c r="D70" s="2">
        <f t="shared" si="7"/>
        <v>-84.311539774816197</v>
      </c>
      <c r="E70">
        <f t="shared" si="5"/>
        <v>131.360876976366</v>
      </c>
      <c r="F70">
        <f t="shared" si="6"/>
        <v>-131.360876976366</v>
      </c>
      <c r="G70" s="2">
        <f>-'Analiza inżynierska'!$B$5</f>
        <v>-40</v>
      </c>
      <c r="H70" s="2">
        <f>'Analiza inżynierska'!$B$4</f>
        <v>0</v>
      </c>
      <c r="I70">
        <f t="shared" si="4"/>
        <v>108.18816940867437</v>
      </c>
    </row>
    <row r="71" spans="3:9">
      <c r="C71">
        <v>70</v>
      </c>
      <c r="D71" s="2">
        <f t="shared" si="7"/>
        <v>-81.495514206750457</v>
      </c>
      <c r="E71">
        <f t="shared" si="5"/>
        <v>130.23927978916328</v>
      </c>
      <c r="F71">
        <f t="shared" si="6"/>
        <v>-130.23927978916328</v>
      </c>
      <c r="G71" s="2">
        <f>-'Analiza inżynierska'!$B$5</f>
        <v>-40</v>
      </c>
      <c r="H71" s="2">
        <f>'Analiza inżynierska'!$B$4</f>
        <v>0</v>
      </c>
      <c r="I71">
        <f t="shared" si="4"/>
        <v>110.47293786262782</v>
      </c>
    </row>
    <row r="72" spans="3:9">
      <c r="C72">
        <v>71</v>
      </c>
      <c r="D72" s="2">
        <f t="shared" si="7"/>
        <v>-78.679488638684717</v>
      </c>
      <c r="E72">
        <f t="shared" si="5"/>
        <v>129.04650324592276</v>
      </c>
      <c r="F72">
        <f t="shared" si="6"/>
        <v>-129.04650324592276</v>
      </c>
      <c r="G72" s="2">
        <f>-'Analiza inżynierska'!$B$5</f>
        <v>-40</v>
      </c>
      <c r="H72" s="2">
        <f>'Analiza inżynierska'!$B$4</f>
        <v>0</v>
      </c>
      <c r="I72">
        <f t="shared" si="4"/>
        <v>112.64102272262991</v>
      </c>
    </row>
    <row r="73" spans="3:9">
      <c r="C73">
        <v>72</v>
      </c>
      <c r="D73" s="2">
        <f t="shared" si="7"/>
        <v>-75.863463070618977</v>
      </c>
      <c r="E73">
        <f t="shared" si="5"/>
        <v>127.78055407611893</v>
      </c>
      <c r="F73">
        <f t="shared" si="6"/>
        <v>-127.78055407611893</v>
      </c>
      <c r="G73" s="2">
        <f>-'Analiza inżynierska'!$B$5</f>
        <v>-40</v>
      </c>
      <c r="H73" s="2">
        <f>'Analiza inżynierska'!$B$4</f>
        <v>0</v>
      </c>
      <c r="I73">
        <f t="shared" si="4"/>
        <v>114.69904097245116</v>
      </c>
    </row>
    <row r="74" spans="3:9">
      <c r="C74">
        <v>73</v>
      </c>
      <c r="D74" s="2">
        <f t="shared" si="7"/>
        <v>-73.047437502553237</v>
      </c>
      <c r="E74">
        <f t="shared" si="5"/>
        <v>126.43923441716956</v>
      </c>
      <c r="F74">
        <f t="shared" si="6"/>
        <v>-126.43923441716956</v>
      </c>
      <c r="G74" s="2">
        <f>-'Analiza inżynierska'!$B$5</f>
        <v>-40</v>
      </c>
      <c r="H74" s="2">
        <f>'Analiza inżynierska'!$B$4</f>
        <v>0</v>
      </c>
      <c r="I74">
        <f t="shared" si="4"/>
        <v>116.65281822570782</v>
      </c>
    </row>
    <row r="75" spans="3:9">
      <c r="C75">
        <v>74</v>
      </c>
      <c r="D75" s="2">
        <f t="shared" si="7"/>
        <v>-70.231411934487497</v>
      </c>
      <c r="E75">
        <f t="shared" si="5"/>
        <v>125.02011838100279</v>
      </c>
      <c r="F75">
        <f t="shared" si="6"/>
        <v>-125.02011838100279</v>
      </c>
      <c r="G75" s="2">
        <f>-'Analiza inżynierska'!$B$5</f>
        <v>-40</v>
      </c>
      <c r="H75" s="2">
        <f>'Analiza inżynierska'!$B$4</f>
        <v>0</v>
      </c>
      <c r="I75">
        <f t="shared" si="4"/>
        <v>118.50751031052855</v>
      </c>
    </row>
    <row r="76" spans="3:9">
      <c r="C76">
        <v>75</v>
      </c>
      <c r="D76" s="2">
        <f t="shared" si="7"/>
        <v>-67.415386366421757</v>
      </c>
      <c r="E76">
        <f t="shared" si="5"/>
        <v>123.5205246102847</v>
      </c>
      <c r="F76">
        <f t="shared" si="6"/>
        <v>-123.5205246102847</v>
      </c>
      <c r="G76" s="2">
        <f>-'Analiza inżynierska'!$B$5</f>
        <v>-40</v>
      </c>
      <c r="H76" s="2">
        <f>'Analiza inżynierska'!$B$4</f>
        <v>0</v>
      </c>
      <c r="I76">
        <f t="shared" si="4"/>
        <v>120.26770139983566</v>
      </c>
    </row>
    <row r="77" spans="3:9">
      <c r="C77">
        <v>76</v>
      </c>
      <c r="D77" s="2">
        <f t="shared" si="7"/>
        <v>-64.599360798356017</v>
      </c>
      <c r="E77">
        <f t="shared" si="5"/>
        <v>121.93748398257178</v>
      </c>
      <c r="F77">
        <f t="shared" si="6"/>
        <v>-121.93748398257178</v>
      </c>
      <c r="G77" s="2">
        <f>-'Analiza inżynierska'!$B$5</f>
        <v>-40</v>
      </c>
      <c r="H77" s="2">
        <f>'Analiza inżynierska'!$B$4</f>
        <v>0</v>
      </c>
      <c r="I77">
        <f t="shared" si="4"/>
        <v>121.9374839825721</v>
      </c>
    </row>
    <row r="78" spans="3:9">
      <c r="C78">
        <v>77</v>
      </c>
      <c r="D78" s="2">
        <f t="shared" si="7"/>
        <v>-61.78333523029027</v>
      </c>
      <c r="E78">
        <f t="shared" si="5"/>
        <v>120.2677013998353</v>
      </c>
      <c r="F78">
        <f t="shared" si="6"/>
        <v>-120.2677013998353</v>
      </c>
      <c r="G78" s="2">
        <f>-'Analiza inżynierska'!$B$5</f>
        <v>-40</v>
      </c>
      <c r="H78" s="2">
        <f>'Analiza inżynierska'!$B$4</f>
        <v>0</v>
      </c>
      <c r="I78">
        <f t="shared" si="4"/>
        <v>123.52052461028504</v>
      </c>
    </row>
    <row r="79" spans="3:9">
      <c r="C79">
        <v>78</v>
      </c>
      <c r="D79" s="2">
        <f t="shared" si="7"/>
        <v>-58.967309662224523</v>
      </c>
      <c r="E79">
        <f t="shared" si="5"/>
        <v>118.50751031052819</v>
      </c>
      <c r="F79">
        <f t="shared" si="6"/>
        <v>-118.50751031052819</v>
      </c>
      <c r="G79" s="2">
        <f>-'Analiza inżynierska'!$B$5</f>
        <v>-40</v>
      </c>
      <c r="H79" s="2">
        <f>'Analiza inżynierska'!$B$4</f>
        <v>0</v>
      </c>
      <c r="I79">
        <f t="shared" si="4"/>
        <v>125.02011838100312</v>
      </c>
    </row>
    <row r="80" spans="3:9">
      <c r="C80">
        <v>79</v>
      </c>
      <c r="D80" s="2">
        <f t="shared" si="7"/>
        <v>-56.151284094158775</v>
      </c>
      <c r="E80">
        <f t="shared" si="5"/>
        <v>116.65281822570743</v>
      </c>
      <c r="F80">
        <f t="shared" si="6"/>
        <v>-116.65281822570743</v>
      </c>
      <c r="G80" s="2">
        <f>-'Analiza inżynierska'!$B$5</f>
        <v>-40</v>
      </c>
      <c r="H80" s="2">
        <f>'Analiza inżynierska'!$B$4</f>
        <v>0</v>
      </c>
      <c r="I80">
        <f t="shared" si="4"/>
        <v>126.43923441716986</v>
      </c>
    </row>
    <row r="81" spans="3:9">
      <c r="C81">
        <v>80</v>
      </c>
      <c r="D81" s="2">
        <f t="shared" si="7"/>
        <v>-53.335258526093028</v>
      </c>
      <c r="E81">
        <f t="shared" si="5"/>
        <v>114.69904097245076</v>
      </c>
      <c r="F81">
        <f t="shared" si="6"/>
        <v>-114.69904097245076</v>
      </c>
      <c r="G81" s="2">
        <f>-'Analiza inżynierska'!$B$5</f>
        <v>-40</v>
      </c>
      <c r="H81" s="2">
        <f>'Analiza inżynierska'!$B$4</f>
        <v>0</v>
      </c>
      <c r="I81">
        <f t="shared" si="4"/>
        <v>127.78055407611923</v>
      </c>
    </row>
    <row r="82" spans="3:9">
      <c r="C82">
        <v>81</v>
      </c>
      <c r="D82" s="2">
        <f t="shared" si="7"/>
        <v>-50.519232958027281</v>
      </c>
      <c r="E82">
        <f t="shared" si="5"/>
        <v>112.64102272262951</v>
      </c>
      <c r="F82">
        <f t="shared" si="6"/>
        <v>-112.64102272262951</v>
      </c>
      <c r="G82" s="2">
        <f>-'Analiza inżynierska'!$B$5</f>
        <v>-40</v>
      </c>
      <c r="H82" s="2">
        <f>'Analiza inżynierska'!$B$4</f>
        <v>0</v>
      </c>
      <c r="I82">
        <f t="shared" si="4"/>
        <v>129.04650324592305</v>
      </c>
    </row>
    <row r="83" spans="3:9">
      <c r="C83">
        <v>82</v>
      </c>
      <c r="D83" s="2">
        <f t="shared" si="7"/>
        <v>-47.703207389961534</v>
      </c>
      <c r="E83">
        <f t="shared" si="5"/>
        <v>110.47293786262739</v>
      </c>
      <c r="F83">
        <f t="shared" si="6"/>
        <v>-110.47293786262739</v>
      </c>
      <c r="G83" s="2">
        <f>-'Analiza inżynierska'!$B$5</f>
        <v>-40</v>
      </c>
      <c r="H83" s="2">
        <f>'Analiza inżynierska'!$B$4</f>
        <v>0</v>
      </c>
      <c r="I83">
        <f t="shared" si="4"/>
        <v>130.23927978916356</v>
      </c>
    </row>
    <row r="84" spans="3:9">
      <c r="C84">
        <v>83</v>
      </c>
      <c r="D84" s="2">
        <f t="shared" si="7"/>
        <v>-44.887181821895787</v>
      </c>
      <c r="E84">
        <f t="shared" si="5"/>
        <v>108.18816940867393</v>
      </c>
      <c r="F84">
        <f t="shared" si="6"/>
        <v>-108.18816940867393</v>
      </c>
      <c r="G84" s="2">
        <f>-'Analiza inżynierska'!$B$5</f>
        <v>-40</v>
      </c>
      <c r="H84" s="2">
        <f>'Analiza inżynierska'!$B$4</f>
        <v>0</v>
      </c>
      <c r="I84">
        <f t="shared" si="4"/>
        <v>131.36087697636626</v>
      </c>
    </row>
    <row r="85" spans="3:9">
      <c r="C85">
        <v>84</v>
      </c>
      <c r="D85" s="2">
        <f t="shared" si="7"/>
        <v>-42.07115625383004</v>
      </c>
      <c r="E85">
        <f t="shared" si="5"/>
        <v>105.7791567370431</v>
      </c>
      <c r="F85">
        <f t="shared" si="6"/>
        <v>-105.7791567370431</v>
      </c>
      <c r="G85" s="2">
        <f>-'Analiza inżynierska'!$B$5</f>
        <v>-40</v>
      </c>
      <c r="H85" s="2">
        <f>'Analiza inżynierska'!$B$4</f>
        <v>0</v>
      </c>
      <c r="I85">
        <f t="shared" si="4"/>
        <v>132.41310358117897</v>
      </c>
    </row>
    <row r="86" spans="3:9">
      <c r="C86">
        <v>85</v>
      </c>
      <c r="D86" s="2">
        <f t="shared" si="7"/>
        <v>-39.255130685764293</v>
      </c>
      <c r="E86">
        <f t="shared" si="5"/>
        <v>103.237202596738</v>
      </c>
      <c r="F86">
        <f t="shared" si="6"/>
        <v>-103.237202596738</v>
      </c>
      <c r="G86" s="2">
        <f>-'Analiza inżynierska'!$B$5</f>
        <v>-40</v>
      </c>
      <c r="H86" s="2">
        <f>'Analiza inżynierska'!$B$4</f>
        <v>0</v>
      </c>
      <c r="I86">
        <f t="shared" si="4"/>
        <v>133.39760117783237</v>
      </c>
    </row>
    <row r="87" spans="3:9">
      <c r="C87">
        <v>86</v>
      </c>
      <c r="D87" s="2">
        <f t="shared" si="7"/>
        <v>-36.439105117698546</v>
      </c>
      <c r="E87">
        <f t="shared" si="5"/>
        <v>100.5522252364408</v>
      </c>
      <c r="F87">
        <f t="shared" si="6"/>
        <v>-100.5522252364408</v>
      </c>
      <c r="G87" s="2">
        <f>-'Analiza inżynierska'!$B$5</f>
        <v>-40</v>
      </c>
      <c r="H87" s="2">
        <f>'Analiza inżynierska'!$B$4</f>
        <v>0</v>
      </c>
      <c r="I87">
        <f t="shared" si="4"/>
        <v>134.31585907851695</v>
      </c>
    </row>
    <row r="88" spans="3:9">
      <c r="C88">
        <v>87</v>
      </c>
      <c r="D88" s="2">
        <f t="shared" si="7"/>
        <v>-33.623079549632799</v>
      </c>
      <c r="E88">
        <f t="shared" si="5"/>
        <v>97.71243523728144</v>
      </c>
      <c r="F88">
        <f t="shared" si="6"/>
        <v>-97.71243523728144</v>
      </c>
      <c r="G88" s="2">
        <f>-'Analiza inżynierska'!$B$5</f>
        <v>-40</v>
      </c>
      <c r="H88" s="2">
        <f>'Analiza inżynierska'!$B$4</f>
        <v>0</v>
      </c>
      <c r="I88">
        <f t="shared" si="4"/>
        <v>135.16922726715583</v>
      </c>
    </row>
    <row r="89" spans="3:9">
      <c r="C89">
        <v>88</v>
      </c>
      <c r="D89" s="2">
        <f t="shared" si="7"/>
        <v>-30.807053981567051</v>
      </c>
      <c r="E89">
        <f t="shared" si="5"/>
        <v>94.703906994378627</v>
      </c>
      <c r="F89">
        <f t="shared" si="6"/>
        <v>-94.703906994378627</v>
      </c>
      <c r="G89" s="2">
        <f>-'Analiza inżynierska'!$B$5</f>
        <v>-40</v>
      </c>
      <c r="H89" s="2">
        <f>'Analiza inżynierska'!$B$4</f>
        <v>0</v>
      </c>
      <c r="I89">
        <f t="shared" si="4"/>
        <v>135.95892762154321</v>
      </c>
    </row>
    <row r="90" spans="3:9">
      <c r="C90">
        <v>89</v>
      </c>
      <c r="D90" s="2">
        <f t="shared" si="7"/>
        <v>-27.991028413501304</v>
      </c>
      <c r="E90">
        <f t="shared" si="5"/>
        <v>91.509999453611172</v>
      </c>
      <c r="F90">
        <f t="shared" si="6"/>
        <v>-91.509999453611172</v>
      </c>
      <c r="G90" s="2">
        <f>-'Analiza inżynierska'!$B$5</f>
        <v>-40</v>
      </c>
      <c r="H90" s="2">
        <f>'Analiza inżynierska'!$B$4</f>
        <v>0</v>
      </c>
      <c r="I90">
        <f t="shared" si="4"/>
        <v>136.68606366414983</v>
      </c>
    </row>
    <row r="91" spans="3:9">
      <c r="C91">
        <v>90</v>
      </c>
      <c r="D91" s="2">
        <f t="shared" si="7"/>
        <v>-25.175002845435557</v>
      </c>
      <c r="E91">
        <f t="shared" si="5"/>
        <v>88.110555553803607</v>
      </c>
      <c r="F91">
        <f t="shared" si="6"/>
        <v>-88.110555553803607</v>
      </c>
      <c r="G91" s="2">
        <f>-'Analiza inżynierska'!$B$5</f>
        <v>-40</v>
      </c>
      <c r="H91" s="2">
        <f>'Analiza inżynierska'!$B$4</f>
        <v>0</v>
      </c>
      <c r="I91">
        <f t="shared" si="4"/>
        <v>137.35162904021206</v>
      </c>
    </row>
    <row r="92" spans="3:9">
      <c r="C92">
        <v>91</v>
      </c>
      <c r="D92" s="2">
        <f t="shared" si="7"/>
        <v>-22.35897727736981</v>
      </c>
      <c r="E92">
        <f t="shared" si="5"/>
        <v>84.480767041971788</v>
      </c>
      <c r="F92">
        <f t="shared" si="6"/>
        <v>-84.480767041971788</v>
      </c>
      <c r="G92" s="2">
        <f>-'Analiza inżynierska'!$B$5</f>
        <v>-40</v>
      </c>
      <c r="H92" s="2">
        <f>'Analiza inżynierska'!$B$4</f>
        <v>0</v>
      </c>
      <c r="I92">
        <f t="shared" si="4"/>
        <v>137.95651488784435</v>
      </c>
    </row>
    <row r="93" spans="3:9">
      <c r="C93">
        <v>92</v>
      </c>
      <c r="D93" s="2">
        <f t="shared" si="7"/>
        <v>-19.542951709304063</v>
      </c>
      <c r="E93">
        <f t="shared" si="5"/>
        <v>80.589515447109534</v>
      </c>
      <c r="F93">
        <f t="shared" si="6"/>
        <v>-80.589515447109534</v>
      </c>
      <c r="G93" s="2">
        <f>-'Analiza inżynierska'!$B$5</f>
        <v>-40</v>
      </c>
      <c r="H93" s="2">
        <f>'Analiza inżynierska'!$B$4</f>
        <v>0</v>
      </c>
      <c r="I93">
        <f t="shared" si="4"/>
        <v>138.5015162371879</v>
      </c>
    </row>
    <row r="94" spans="3:9">
      <c r="C94">
        <v>93</v>
      </c>
      <c r="D94" s="2">
        <f t="shared" si="7"/>
        <v>-16.726926141238316</v>
      </c>
      <c r="E94">
        <f t="shared" si="5"/>
        <v>76.396858574158045</v>
      </c>
      <c r="F94">
        <f t="shared" si="6"/>
        <v>-76.396858574158045</v>
      </c>
      <c r="G94" s="2">
        <f>-'Analiza inżynierska'!$B$5</f>
        <v>-40</v>
      </c>
      <c r="H94" s="2">
        <f>'Analiza inżynierska'!$B$4</f>
        <v>0</v>
      </c>
      <c r="I94">
        <f t="shared" si="4"/>
        <v>138.98733755274262</v>
      </c>
    </row>
    <row r="95" spans="3:9">
      <c r="C95">
        <v>94</v>
      </c>
      <c r="D95" s="2">
        <f t="shared" si="7"/>
        <v>-13.910900573172571</v>
      </c>
      <c r="E95">
        <f t="shared" si="5"/>
        <v>71.850052192047158</v>
      </c>
      <c r="F95">
        <f t="shared" si="6"/>
        <v>-71.850052192047158</v>
      </c>
      <c r="G95" s="2">
        <f>-'Analiza inżynierska'!$B$5</f>
        <v>-40</v>
      </c>
      <c r="H95" s="2">
        <f>'Analiza inżynierska'!$B$4</f>
        <v>0</v>
      </c>
      <c r="I95">
        <f t="shared" si="4"/>
        <v>139.41459751403372</v>
      </c>
    </row>
    <row r="96" spans="3:9">
      <c r="C96">
        <v>95</v>
      </c>
      <c r="D96" s="2">
        <f t="shared" si="7"/>
        <v>-11.094875005106825</v>
      </c>
      <c r="E96">
        <f t="shared" si="5"/>
        <v>66.876901842115117</v>
      </c>
      <c r="F96">
        <f t="shared" si="6"/>
        <v>-66.876901842115117</v>
      </c>
      <c r="G96" s="2">
        <f>-'Analiza inżynierska'!$B$5</f>
        <v>-40</v>
      </c>
      <c r="H96" s="2">
        <f>'Analiza inżynierska'!$B$4</f>
        <v>0</v>
      </c>
      <c r="I96">
        <f t="shared" si="4"/>
        <v>139.78383311384766</v>
      </c>
    </row>
    <row r="97" spans="3:9">
      <c r="C97">
        <v>96</v>
      </c>
      <c r="D97" s="2">
        <f t="shared" si="7"/>
        <v>-8.2788494370410799</v>
      </c>
      <c r="E97">
        <f t="shared" si="5"/>
        <v>61.373854368125642</v>
      </c>
      <c r="F97">
        <f t="shared" si="6"/>
        <v>-61.373854368125642</v>
      </c>
      <c r="G97" s="2">
        <f>-'Analiza inżynierska'!$B$5</f>
        <v>-40</v>
      </c>
      <c r="H97" s="2">
        <f>'Analiza inżynierska'!$B$4</f>
        <v>0</v>
      </c>
      <c r="I97">
        <f t="shared" si="4"/>
        <v>140.09550313982248</v>
      </c>
    </row>
    <row r="98" spans="3:9">
      <c r="C98">
        <v>97</v>
      </c>
      <c r="D98" s="2">
        <f t="shared" si="7"/>
        <v>-5.4628238689753346</v>
      </c>
      <c r="E98">
        <f t="shared" si="5"/>
        <v>55.182605955136744</v>
      </c>
      <c r="F98">
        <f t="shared" si="6"/>
        <v>-55.182605955136744</v>
      </c>
      <c r="G98" s="2">
        <f>-'Analiza inżynierska'!$B$5</f>
        <v>-40</v>
      </c>
      <c r="H98" s="2">
        <f>'Analiza inżynierska'!$B$4</f>
        <v>0</v>
      </c>
      <c r="I98">
        <f t="shared" si="4"/>
        <v>140.34999109369409</v>
      </c>
    </row>
    <row r="99" spans="3:9">
      <c r="C99">
        <v>98</v>
      </c>
      <c r="D99" s="2">
        <f t="shared" si="7"/>
        <v>-2.6467983009095892</v>
      </c>
      <c r="E99">
        <f t="shared" si="5"/>
        <v>48.0377976181245</v>
      </c>
      <c r="F99">
        <f t="shared" si="6"/>
        <v>-48.0377976181245</v>
      </c>
      <c r="G99" s="2">
        <f>-'Analiza inżynierska'!$B$5</f>
        <v>-40</v>
      </c>
      <c r="H99" s="2">
        <f>'Analiza inżynierska'!$B$4</f>
        <v>0</v>
      </c>
      <c r="I99">
        <f t="shared" si="4"/>
        <v>140.54760759258767</v>
      </c>
    </row>
    <row r="100" spans="3:9">
      <c r="C100">
        <v>99</v>
      </c>
      <c r="D100" s="2">
        <f t="shared" si="7"/>
        <v>0.1692272671561561</v>
      </c>
      <c r="E100">
        <f t="shared" si="5"/>
        <v>39.424357952919074</v>
      </c>
      <c r="F100">
        <f t="shared" si="6"/>
        <v>-39.424357952919074</v>
      </c>
      <c r="G100" s="2">
        <f>-'Analiza inżynierska'!$B$5</f>
        <v>-40</v>
      </c>
      <c r="H100" s="2">
        <f>'Analiza inżynierska'!$B$4</f>
        <v>0</v>
      </c>
      <c r="I100">
        <f t="shared" si="4"/>
        <v>140.68859228807432</v>
      </c>
    </row>
    <row r="101" spans="3:9">
      <c r="C101">
        <v>100</v>
      </c>
      <c r="D101" s="2">
        <f t="shared" si="7"/>
        <v>2.9852528352219014</v>
      </c>
      <c r="E101">
        <f t="shared" si="5"/>
        <v>28.019100627962469</v>
      </c>
      <c r="F101">
        <f t="shared" si="6"/>
        <v>-28.019100627962469</v>
      </c>
      <c r="G101" s="2">
        <f>-'Analiza inżynierska'!$B$5</f>
        <v>-40</v>
      </c>
      <c r="H101" s="2">
        <f>'Analiza inżynierska'!$B$4</f>
        <v>0</v>
      </c>
      <c r="I101">
        <f t="shared" si="4"/>
        <v>140.77311533101766</v>
      </c>
    </row>
    <row r="102" spans="3:9">
      <c r="C102">
        <v>101</v>
      </c>
      <c r="D102" s="2">
        <f>D101+$B$5</f>
        <v>5.8012784032876468</v>
      </c>
      <c r="E102" t="e">
        <f t="shared" si="5"/>
        <v>#NUM!</v>
      </c>
      <c r="F102" t="e">
        <f t="shared" si="6"/>
        <v>#NUM!</v>
      </c>
      <c r="G102" s="2">
        <f>-'Analiza inżynierska'!$B$5</f>
        <v>-40</v>
      </c>
      <c r="H102" s="2">
        <f>'Analiza inżynierska'!$B$4</f>
        <v>0</v>
      </c>
      <c r="I102">
        <f t="shared" si="4"/>
        <v>140.80127840328723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Wykresy</vt:lpstr>
      </vt:variant>
      <vt:variant>
        <vt:i4>1</vt:i4>
      </vt:variant>
    </vt:vector>
  </HeadingPairs>
  <TitlesOfParts>
    <vt:vector size="4" baseType="lpstr">
      <vt:lpstr>Analiza inżynierska</vt:lpstr>
      <vt:lpstr>Analiza matematyczna</vt:lpstr>
      <vt:lpstr>Koło Mohra - obliczenia</vt:lpstr>
      <vt:lpstr>Koło Mohra - wykres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Suchy</dc:creator>
  <cp:lastModifiedBy>Suchy</cp:lastModifiedBy>
  <dcterms:created xsi:type="dcterms:W3CDTF">2008-05-19T20:12:07Z</dcterms:created>
  <dcterms:modified xsi:type="dcterms:W3CDTF">2008-06-03T06:11:05Z</dcterms:modified>
</cp:coreProperties>
</file>